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y.nfpower.nf.ca/FP/CBA/2022NPCBA/Project Documents/Approved/CA/CA-NP-093/"/>
    </mc:Choice>
  </mc:AlternateContent>
  <bookViews>
    <workbookView xWindow="0" yWindow="0" windowWidth="19200" windowHeight="11295"/>
  </bookViews>
  <sheets>
    <sheet name="a) Requested - by Asset Class" sheetId="1" r:id="rId1"/>
    <sheet name="b) Approved - by Asset Class" sheetId="2" r:id="rId2"/>
  </sheets>
  <definedNames>
    <definedName name="_xlnm.Print_Titles" localSheetId="0">'a) Requested - by Asset Class'!$A:$A</definedName>
    <definedName name="_xlnm.Print_Titles" localSheetId="1">'b) Approved - by Asset Class'!$A:$A</definedName>
  </definedNames>
  <calcPr calcId="152511"/>
</workbook>
</file>

<file path=xl/calcChain.xml><?xml version="1.0" encoding="utf-8"?>
<calcChain xmlns="http://schemas.openxmlformats.org/spreadsheetml/2006/main">
  <c r="K6" i="1" l="1"/>
  <c r="K5" i="1"/>
  <c r="E6" i="1"/>
  <c r="E7" i="1"/>
  <c r="E8" i="1"/>
  <c r="E9" i="1"/>
  <c r="E10" i="1"/>
  <c r="E11" i="1"/>
  <c r="E12" i="1"/>
  <c r="E13" i="1"/>
  <c r="E15" i="1"/>
  <c r="E5" i="1"/>
  <c r="E6" i="2"/>
  <c r="E7" i="2"/>
  <c r="E8" i="2"/>
  <c r="E9" i="2"/>
  <c r="E10" i="2"/>
  <c r="E11" i="2"/>
  <c r="E12" i="2"/>
  <c r="E13" i="2"/>
  <c r="E15" i="2"/>
  <c r="E5" i="2"/>
  <c r="G8" i="2" l="1"/>
  <c r="K5" i="2"/>
  <c r="K6" i="2"/>
  <c r="I5" i="2"/>
  <c r="G6" i="2"/>
  <c r="G5" i="2"/>
  <c r="I5" i="1"/>
  <c r="I6" i="1"/>
  <c r="G5" i="1"/>
  <c r="G6" i="1"/>
  <c r="AQ6" i="1" l="1"/>
  <c r="AQ7" i="1"/>
  <c r="AQ8" i="1"/>
  <c r="AQ9" i="1"/>
  <c r="AQ10" i="1"/>
  <c r="AQ11" i="1"/>
  <c r="AQ12" i="1"/>
  <c r="AQ13" i="1"/>
  <c r="AQ14" i="1"/>
  <c r="AQ15" i="1"/>
  <c r="AQ5" i="1"/>
  <c r="AA15" i="1" l="1"/>
  <c r="D8" i="1" l="1"/>
  <c r="AO15" i="1"/>
  <c r="AM15" i="1"/>
  <c r="AK15" i="1"/>
  <c r="AI15" i="1"/>
  <c r="AG15" i="1"/>
  <c r="AE15" i="1"/>
  <c r="AC15" i="1"/>
  <c r="Y15" i="1"/>
  <c r="W15" i="1"/>
  <c r="U15" i="1"/>
  <c r="S15" i="1"/>
  <c r="Q15" i="1"/>
  <c r="O15" i="1"/>
  <c r="M15" i="1"/>
  <c r="K15" i="1"/>
  <c r="I15" i="1"/>
  <c r="G15" i="1"/>
  <c r="AO14" i="1"/>
  <c r="AM14" i="1"/>
  <c r="AK14" i="1"/>
  <c r="AI14" i="1"/>
  <c r="AG14" i="1"/>
  <c r="AE14" i="1"/>
  <c r="AC14" i="1"/>
  <c r="AA14" i="1"/>
  <c r="Y14" i="1"/>
  <c r="T14" i="1"/>
  <c r="W14" i="1" s="1"/>
  <c r="S14" i="1"/>
  <c r="Q14" i="1"/>
  <c r="O14" i="1"/>
  <c r="M14" i="1"/>
  <c r="K14" i="1"/>
  <c r="I14" i="1"/>
  <c r="G14" i="1"/>
  <c r="AO13" i="1"/>
  <c r="AM13" i="1"/>
  <c r="AK13" i="1"/>
  <c r="AI13" i="1"/>
  <c r="AG13" i="1"/>
  <c r="AE13" i="1"/>
  <c r="AC13" i="1"/>
  <c r="AA13" i="1"/>
  <c r="Y13" i="1"/>
  <c r="T13" i="1"/>
  <c r="U13" i="1" s="1"/>
  <c r="S13" i="1"/>
  <c r="Q13" i="1"/>
  <c r="O13" i="1"/>
  <c r="J13" i="1"/>
  <c r="M13" i="1" s="1"/>
  <c r="I13" i="1"/>
  <c r="G13" i="1"/>
  <c r="AO12" i="1"/>
  <c r="AM12" i="1"/>
  <c r="AK12" i="1"/>
  <c r="AI12" i="1"/>
  <c r="AG12" i="1"/>
  <c r="AE12" i="1"/>
  <c r="AC12" i="1"/>
  <c r="AA12" i="1"/>
  <c r="Y12" i="1"/>
  <c r="T12" i="1"/>
  <c r="W12" i="1" s="1"/>
  <c r="S12" i="1"/>
  <c r="Q12" i="1"/>
  <c r="O12" i="1"/>
  <c r="J12" i="1"/>
  <c r="K12" i="1" s="1"/>
  <c r="I12" i="1"/>
  <c r="G12" i="1"/>
  <c r="AO11" i="1"/>
  <c r="AM11" i="1"/>
  <c r="AK11" i="1"/>
  <c r="AI11" i="1"/>
  <c r="AG11" i="1"/>
  <c r="AE11" i="1"/>
  <c r="AC11" i="1"/>
  <c r="AA11" i="1"/>
  <c r="Y11" i="1"/>
  <c r="T11" i="1"/>
  <c r="U11" i="1" s="1"/>
  <c r="S11" i="1"/>
  <c r="Q11" i="1"/>
  <c r="O11" i="1"/>
  <c r="J11" i="1"/>
  <c r="K11" i="1" s="1"/>
  <c r="I11" i="1"/>
  <c r="G11" i="1"/>
  <c r="AO10" i="1"/>
  <c r="AM10" i="1"/>
  <c r="AH10" i="1"/>
  <c r="AK10" i="1" s="1"/>
  <c r="AG10" i="1"/>
  <c r="AE10" i="1"/>
  <c r="AC10" i="1"/>
  <c r="AA10" i="1"/>
  <c r="Y10" i="1"/>
  <c r="T10" i="1"/>
  <c r="W10" i="1" s="1"/>
  <c r="S10" i="1"/>
  <c r="Q10" i="1"/>
  <c r="O10" i="1"/>
  <c r="J10" i="1"/>
  <c r="M10" i="1" s="1"/>
  <c r="H10" i="1"/>
  <c r="G10" i="1"/>
  <c r="AO9" i="1"/>
  <c r="AM9" i="1"/>
  <c r="AK9" i="1"/>
  <c r="AI9" i="1"/>
  <c r="AG9" i="1"/>
  <c r="AE9" i="1"/>
  <c r="AC9" i="1"/>
  <c r="AA9" i="1"/>
  <c r="Y9" i="1"/>
  <c r="T9" i="1"/>
  <c r="U9" i="1" s="1"/>
  <c r="S9" i="1"/>
  <c r="Q9" i="1"/>
  <c r="O9" i="1"/>
  <c r="J9" i="1"/>
  <c r="K9" i="1" s="1"/>
  <c r="I9" i="1"/>
  <c r="G9" i="1"/>
  <c r="AO8" i="1"/>
  <c r="AM8" i="1"/>
  <c r="AK8" i="1"/>
  <c r="AI8" i="1"/>
  <c r="AG8" i="1"/>
  <c r="AE8" i="1"/>
  <c r="AC8" i="1"/>
  <c r="AA8" i="1"/>
  <c r="Y8" i="1"/>
  <c r="T8" i="1"/>
  <c r="W8" i="1" s="1"/>
  <c r="S8" i="1"/>
  <c r="Q8" i="1"/>
  <c r="O8" i="1"/>
  <c r="J8" i="1"/>
  <c r="M8" i="1" s="1"/>
  <c r="I8" i="1"/>
  <c r="G8" i="1"/>
  <c r="AO7" i="1"/>
  <c r="AM7" i="1"/>
  <c r="AK7" i="1"/>
  <c r="AI7" i="1"/>
  <c r="AG7" i="1"/>
  <c r="AE7" i="1"/>
  <c r="AC7" i="1"/>
  <c r="AA7" i="1"/>
  <c r="Y7" i="1"/>
  <c r="T7" i="1"/>
  <c r="U7" i="1" s="1"/>
  <c r="S7" i="1"/>
  <c r="Q7" i="1"/>
  <c r="O7" i="1"/>
  <c r="J7" i="1"/>
  <c r="M7" i="1" s="1"/>
  <c r="H7" i="1"/>
  <c r="I7" i="1" s="1"/>
  <c r="G7" i="1"/>
  <c r="AO6" i="1"/>
  <c r="AM6" i="1"/>
  <c r="AK6" i="1"/>
  <c r="AI6" i="1"/>
  <c r="AG6" i="1"/>
  <c r="AE6" i="1"/>
  <c r="AC6" i="1"/>
  <c r="AA6" i="1"/>
  <c r="Y6" i="1"/>
  <c r="T6" i="1"/>
  <c r="W6" i="1" s="1"/>
  <c r="S6" i="1"/>
  <c r="Q6" i="1"/>
  <c r="M6" i="1"/>
  <c r="AO5" i="1"/>
  <c r="AM5" i="1"/>
  <c r="AK5" i="1"/>
  <c r="AI5" i="1"/>
  <c r="AG5" i="1"/>
  <c r="AE5" i="1"/>
  <c r="AC5" i="1"/>
  <c r="AA5" i="1"/>
  <c r="Y5" i="1"/>
  <c r="T5" i="1"/>
  <c r="U5" i="1" s="1"/>
  <c r="S5" i="1"/>
  <c r="Q5" i="1"/>
  <c r="O5" i="1"/>
  <c r="M5" i="1"/>
  <c r="AO6" i="2"/>
  <c r="AO7" i="2"/>
  <c r="AO8" i="2"/>
  <c r="AO9" i="2"/>
  <c r="AO10" i="2"/>
  <c r="AO11" i="2"/>
  <c r="AO12" i="2"/>
  <c r="AO13" i="2"/>
  <c r="AO14" i="2"/>
  <c r="AO15" i="2"/>
  <c r="AO5" i="2"/>
  <c r="AM6" i="2"/>
  <c r="AM7" i="2"/>
  <c r="AM8" i="2"/>
  <c r="AM9" i="2"/>
  <c r="AM10" i="2"/>
  <c r="AM11" i="2"/>
  <c r="AM12" i="2"/>
  <c r="AM13" i="2"/>
  <c r="AM14" i="2"/>
  <c r="AM15" i="2"/>
  <c r="AM5" i="2"/>
  <c r="AK6" i="2"/>
  <c r="AK7" i="2"/>
  <c r="AK8" i="2"/>
  <c r="AK9" i="2"/>
  <c r="AK11" i="2"/>
  <c r="AK12" i="2"/>
  <c r="AK13" i="2"/>
  <c r="AK14" i="2"/>
  <c r="AK15" i="2"/>
  <c r="AK5" i="2"/>
  <c r="AI6" i="2"/>
  <c r="AI7" i="2"/>
  <c r="AI8" i="2"/>
  <c r="AI9" i="2"/>
  <c r="AI11" i="2"/>
  <c r="AI12" i="2"/>
  <c r="AI13" i="2"/>
  <c r="AI14" i="2"/>
  <c r="AI15" i="2"/>
  <c r="AI5" i="2"/>
  <c r="AG6" i="2"/>
  <c r="AG7" i="2"/>
  <c r="AG8" i="2"/>
  <c r="AG9" i="2"/>
  <c r="AG10" i="2"/>
  <c r="AG11" i="2"/>
  <c r="AG12" i="2"/>
  <c r="AG13" i="2"/>
  <c r="AG14" i="2"/>
  <c r="AG15" i="2"/>
  <c r="AG5" i="2"/>
  <c r="AE6" i="2"/>
  <c r="AE7" i="2"/>
  <c r="AE8" i="2"/>
  <c r="AE9" i="2"/>
  <c r="AE10" i="2"/>
  <c r="AE11" i="2"/>
  <c r="AE12" i="2"/>
  <c r="AE13" i="2"/>
  <c r="AE14" i="2"/>
  <c r="AE15" i="2"/>
  <c r="AE5" i="2"/>
  <c r="AC6" i="2"/>
  <c r="AC7" i="2"/>
  <c r="AC8" i="2"/>
  <c r="AC9" i="2"/>
  <c r="AC10" i="2"/>
  <c r="AC11" i="2"/>
  <c r="AC12" i="2"/>
  <c r="AC13" i="2"/>
  <c r="AC14" i="2"/>
  <c r="AC15" i="2"/>
  <c r="AC5" i="2"/>
  <c r="AA6" i="2"/>
  <c r="AA7" i="2"/>
  <c r="AA8" i="2"/>
  <c r="AA9" i="2"/>
  <c r="AA10" i="2"/>
  <c r="AA11" i="2"/>
  <c r="AA12" i="2"/>
  <c r="AA13" i="2"/>
  <c r="AA14" i="2"/>
  <c r="AA5" i="2"/>
  <c r="Y6" i="2"/>
  <c r="Y7" i="2"/>
  <c r="Y8" i="2"/>
  <c r="Y9" i="2"/>
  <c r="Y10" i="2"/>
  <c r="Y11" i="2"/>
  <c r="Y12" i="2"/>
  <c r="Y13" i="2"/>
  <c r="Y14" i="2"/>
  <c r="Y15" i="2"/>
  <c r="Y5" i="2"/>
  <c r="W15" i="2"/>
  <c r="U15" i="2"/>
  <c r="S6" i="2"/>
  <c r="S7" i="2"/>
  <c r="S8" i="2"/>
  <c r="S9" i="2"/>
  <c r="S10" i="2"/>
  <c r="S11" i="2"/>
  <c r="S12" i="2"/>
  <c r="S13" i="2"/>
  <c r="S14" i="2"/>
  <c r="S15" i="2"/>
  <c r="S5" i="2"/>
  <c r="Q6" i="2"/>
  <c r="Q7" i="2"/>
  <c r="Q8" i="2"/>
  <c r="Q9" i="2"/>
  <c r="Q10" i="2"/>
  <c r="Q11" i="2"/>
  <c r="Q12" i="2"/>
  <c r="Q13" i="2"/>
  <c r="Q14" i="2"/>
  <c r="Q15" i="2"/>
  <c r="Q5" i="2"/>
  <c r="O7" i="2"/>
  <c r="O8" i="2"/>
  <c r="O9" i="2"/>
  <c r="O10" i="2"/>
  <c r="O11" i="2"/>
  <c r="O12" i="2"/>
  <c r="O13" i="2"/>
  <c r="O14" i="2"/>
  <c r="O15" i="2"/>
  <c r="O5" i="2"/>
  <c r="M6" i="2"/>
  <c r="M14" i="2"/>
  <c r="M15" i="2"/>
  <c r="M5" i="2"/>
  <c r="K14" i="2"/>
  <c r="K15" i="2"/>
  <c r="I8" i="2"/>
  <c r="I9" i="2"/>
  <c r="I11" i="2"/>
  <c r="I12" i="2"/>
  <c r="I13" i="2"/>
  <c r="I14" i="2"/>
  <c r="I15" i="2"/>
  <c r="G7" i="2"/>
  <c r="G9" i="2"/>
  <c r="G10" i="2"/>
  <c r="G11" i="2"/>
  <c r="G12" i="2"/>
  <c r="G13" i="2"/>
  <c r="G14" i="2"/>
  <c r="G15" i="2"/>
  <c r="T14" i="2"/>
  <c r="U14" i="2" s="1"/>
  <c r="T13" i="2"/>
  <c r="W13" i="2" s="1"/>
  <c r="J13" i="2"/>
  <c r="K13" i="2" s="1"/>
  <c r="T12" i="2"/>
  <c r="U12" i="2" s="1"/>
  <c r="J12" i="2"/>
  <c r="M12" i="2" s="1"/>
  <c r="T11" i="2"/>
  <c r="W11" i="2" s="1"/>
  <c r="J11" i="2"/>
  <c r="M11" i="2" s="1"/>
  <c r="AH10" i="2"/>
  <c r="AI10" i="2" s="1"/>
  <c r="T10" i="2"/>
  <c r="W10" i="2" s="1"/>
  <c r="J10" i="2"/>
  <c r="H10" i="2"/>
  <c r="I10" i="2" s="1"/>
  <c r="T9" i="2"/>
  <c r="W9" i="2" s="1"/>
  <c r="J9" i="2"/>
  <c r="M9" i="2" s="1"/>
  <c r="T8" i="2"/>
  <c r="W8" i="2" s="1"/>
  <c r="J8" i="2"/>
  <c r="M8" i="2" s="1"/>
  <c r="T7" i="2"/>
  <c r="W7" i="2" s="1"/>
  <c r="J7" i="2"/>
  <c r="H7" i="2"/>
  <c r="I7" i="2" s="1"/>
  <c r="T6" i="2"/>
  <c r="U6" i="2" s="1"/>
  <c r="T5" i="2"/>
  <c r="U5" i="2" s="1"/>
  <c r="K10" i="1" l="1"/>
  <c r="K7" i="2"/>
  <c r="U11" i="2"/>
  <c r="K8" i="1"/>
  <c r="U12" i="1"/>
  <c r="M9" i="1"/>
  <c r="W9" i="1"/>
  <c r="W11" i="1"/>
  <c r="U9" i="2"/>
  <c r="U8" i="2"/>
  <c r="W5" i="1"/>
  <c r="K8" i="2"/>
  <c r="K10" i="2"/>
  <c r="U13" i="2"/>
  <c r="W13" i="1"/>
  <c r="W7" i="1"/>
  <c r="M13" i="2"/>
  <c r="M12" i="1"/>
  <c r="W5" i="2"/>
  <c r="K7" i="1"/>
  <c r="U6" i="1"/>
  <c r="M10" i="2"/>
  <c r="W12" i="2"/>
  <c r="W14" i="2"/>
  <c r="W6" i="2"/>
  <c r="AK10" i="2"/>
  <c r="M7" i="2"/>
  <c r="U10" i="2"/>
  <c r="K12" i="2"/>
  <c r="K11" i="2"/>
  <c r="U7" i="2"/>
  <c r="K9" i="2"/>
  <c r="U8" i="1"/>
  <c r="K13" i="1"/>
  <c r="I10" i="1"/>
  <c r="U10" i="1"/>
  <c r="AI10" i="1"/>
  <c r="M11" i="1"/>
  <c r="U14" i="1"/>
</calcChain>
</file>

<file path=xl/sharedStrings.xml><?xml version="1.0" encoding="utf-8"?>
<sst xmlns="http://schemas.openxmlformats.org/spreadsheetml/2006/main" count="166" uniqueCount="22">
  <si>
    <t>Substations</t>
  </si>
  <si>
    <t>Transmission</t>
  </si>
  <si>
    <t>Distribution</t>
  </si>
  <si>
    <t>General Property</t>
  </si>
  <si>
    <t>Transportation</t>
  </si>
  <si>
    <t>Telecommunications</t>
  </si>
  <si>
    <t>Information Systems</t>
  </si>
  <si>
    <t>Generation - Hydro</t>
  </si>
  <si>
    <t>Generation - Thermal</t>
  </si>
  <si>
    <t>-</t>
  </si>
  <si>
    <t>$000s</t>
  </si>
  <si>
    <t>% Change</t>
  </si>
  <si>
    <t xml:space="preserve">Notes:    </t>
  </si>
  <si>
    <t>1. Requested amounts include the capital budget application, any applicable supplemental applications, current</t>
  </si>
  <si>
    <t xml:space="preserve">   year of multi-year projects, and work in progress carried forward into subsequent years.</t>
  </si>
  <si>
    <t>2. % Change reflects the percentage change from the prior year to the current year.</t>
  </si>
  <si>
    <t>Unforeseen</t>
  </si>
  <si>
    <t>General Expenses Capital</t>
  </si>
  <si>
    <t xml:space="preserve">3. In the 2002 to 2005 capital budget applications, Generation Hydro and Generation Thermal asset classes </t>
  </si>
  <si>
    <t xml:space="preserve">   were combined into a single Energy Supply asset class.  To provide a consistent presentation over the</t>
  </si>
  <si>
    <t xml:space="preserve">   the range from 2002 to 2022, the Energy Supply asset class is broken out.</t>
  </si>
  <si>
    <t>General Expenses Capitalized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</si>
</sst>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64" fontId="4" fillId="0" borderId="0" xfId="1" applyNumberFormat="1" applyFont="1" applyBorder="1"/>
    <xf numFmtId="164" fontId="4" fillId="0" borderId="0" xfId="1" applyNumberFormat="1" applyFont="1" applyBorder="1" applyAlignment="1">
      <alignment horizontal="center"/>
    </xf>
    <xf numFmtId="165" fontId="3" fillId="0" borderId="0" xfId="0" applyNumberFormat="1" applyFont="1"/>
    <xf numFmtId="0" fontId="2" fillId="0" borderId="5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4" fillId="0" borderId="4" xfId="1" applyNumberFormat="1" applyFont="1" applyBorder="1"/>
    <xf numFmtId="164" fontId="4" fillId="0" borderId="3" xfId="1" applyNumberFormat="1" applyFont="1" applyBorder="1" applyAlignment="1">
      <alignment horizontal="right"/>
    </xf>
    <xf numFmtId="164" fontId="4" fillId="0" borderId="3" xfId="1" applyNumberFormat="1" applyFont="1" applyBorder="1"/>
    <xf numFmtId="164" fontId="4" fillId="0" borderId="5" xfId="1" applyNumberFormat="1" applyFont="1" applyBorder="1"/>
    <xf numFmtId="165" fontId="4" fillId="0" borderId="6" xfId="1" applyNumberFormat="1" applyFont="1" applyBorder="1"/>
    <xf numFmtId="164" fontId="4" fillId="0" borderId="3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165" fontId="4" fillId="0" borderId="0" xfId="1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5" fontId="4" fillId="0" borderId="2" xfId="1" applyNumberFormat="1" applyFont="1" applyBorder="1" applyAlignment="1">
      <alignment horizontal="right"/>
    </xf>
    <xf numFmtId="165" fontId="4" fillId="0" borderId="4" xfId="1" applyNumberFormat="1" applyFont="1" applyBorder="1" applyAlignment="1">
      <alignment horizontal="right"/>
    </xf>
    <xf numFmtId="165" fontId="4" fillId="0" borderId="6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tabSelected="1" zoomScaleNormal="100" workbookViewId="0">
      <pane xSplit="1" topLeftCell="B1" activePane="topRight" state="frozen"/>
      <selection pane="topRight" activeCell="A16" sqref="A16"/>
    </sheetView>
  </sheetViews>
  <sheetFormatPr defaultColWidth="9.140625" defaultRowHeight="15" x14ac:dyDescent="0.25"/>
  <cols>
    <col min="1" max="1" width="25.7109375" style="1" customWidth="1"/>
    <col min="2" max="2" width="8.7109375" style="1" customWidth="1"/>
    <col min="3" max="3" width="10.85546875" style="1" customWidth="1"/>
    <col min="4" max="4" width="8.7109375" style="1" customWidth="1"/>
    <col min="5" max="5" width="10.85546875" style="1" bestFit="1" customWidth="1"/>
    <col min="6" max="6" width="8.7109375" style="1" customWidth="1"/>
    <col min="7" max="7" width="10.85546875" style="1" customWidth="1"/>
    <col min="8" max="8" width="8.7109375" style="1" customWidth="1"/>
    <col min="9" max="9" width="10.85546875" style="1" customWidth="1"/>
    <col min="10" max="10" width="8.7109375" style="1" customWidth="1"/>
    <col min="11" max="11" width="10.85546875" style="1" customWidth="1"/>
    <col min="12" max="12" width="8.7109375" style="1" customWidth="1"/>
    <col min="13" max="13" width="10.85546875" style="1" customWidth="1"/>
    <col min="14" max="14" width="8.7109375" style="1" customWidth="1"/>
    <col min="15" max="15" width="10.85546875" style="1" customWidth="1"/>
    <col min="16" max="16" width="8.7109375" style="1" customWidth="1"/>
    <col min="17" max="17" width="10.85546875" style="1" customWidth="1"/>
    <col min="18" max="18" width="8.7109375" style="1" customWidth="1"/>
    <col min="19" max="19" width="10.85546875" style="1" customWidth="1"/>
    <col min="20" max="20" width="8.7109375" style="1" customWidth="1"/>
    <col min="21" max="21" width="10.85546875" style="1" customWidth="1"/>
    <col min="22" max="22" width="8.7109375" style="1" customWidth="1"/>
    <col min="23" max="23" width="10.85546875" style="1" customWidth="1"/>
    <col min="24" max="24" width="8.7109375" style="1" customWidth="1"/>
    <col min="25" max="25" width="10.85546875" style="1" customWidth="1"/>
    <col min="26" max="26" width="8.7109375" style="1" customWidth="1"/>
    <col min="27" max="27" width="10.85546875" style="1" customWidth="1"/>
    <col min="28" max="28" width="8.7109375" style="1" customWidth="1"/>
    <col min="29" max="29" width="10.85546875" style="1" customWidth="1"/>
    <col min="30" max="30" width="8.7109375" style="1" customWidth="1"/>
    <col min="31" max="31" width="10.85546875" style="1" customWidth="1"/>
    <col min="32" max="32" width="8.7109375" style="1" customWidth="1"/>
    <col min="33" max="33" width="10.85546875" style="1" customWidth="1"/>
    <col min="34" max="34" width="8.7109375" style="1" customWidth="1"/>
    <col min="35" max="35" width="10.85546875" style="1" customWidth="1"/>
    <col min="36" max="36" width="8.7109375" style="1" customWidth="1"/>
    <col min="37" max="37" width="10.85546875" style="1" customWidth="1"/>
    <col min="38" max="38" width="8.7109375" style="1" customWidth="1"/>
    <col min="39" max="39" width="10.85546875" style="1" customWidth="1"/>
    <col min="40" max="40" width="8.7109375" style="1" customWidth="1"/>
    <col min="41" max="41" width="10.85546875" style="1" customWidth="1"/>
    <col min="42" max="42" width="8.7109375" style="1" customWidth="1"/>
    <col min="43" max="43" width="10.85546875" style="1" customWidth="1"/>
    <col min="44" max="16384" width="9.140625" style="1"/>
  </cols>
  <sheetData>
    <row r="1" spans="1:44" x14ac:dyDescent="0.25">
      <c r="A1" s="42"/>
      <c r="B1" s="42"/>
      <c r="C1" s="42"/>
      <c r="D1" s="42"/>
      <c r="E1" s="42"/>
      <c r="F1" s="42"/>
      <c r="G1" s="42"/>
      <c r="I1" s="4"/>
      <c r="K1" s="4"/>
      <c r="M1" s="4"/>
      <c r="O1" s="4"/>
      <c r="Q1" s="4"/>
      <c r="S1" s="4"/>
      <c r="U1" s="4"/>
      <c r="W1" s="4"/>
      <c r="Y1" s="4"/>
      <c r="AA1" s="4"/>
      <c r="AC1" s="4"/>
      <c r="AE1" s="4"/>
      <c r="AG1" s="4"/>
      <c r="AI1" s="4"/>
      <c r="AK1" s="4"/>
      <c r="AM1" s="4"/>
      <c r="AO1" s="4"/>
      <c r="AQ1" s="4"/>
    </row>
    <row r="2" spans="1:44" ht="15" customHeight="1" x14ac:dyDescent="0.25">
      <c r="E2" s="4"/>
      <c r="G2" s="4"/>
      <c r="I2" s="4"/>
      <c r="K2" s="4"/>
      <c r="M2" s="4"/>
      <c r="O2" s="4"/>
      <c r="Q2" s="4"/>
      <c r="S2" s="4"/>
      <c r="U2" s="4"/>
      <c r="W2" s="4"/>
      <c r="Y2" s="4"/>
      <c r="AA2" s="4"/>
      <c r="AC2" s="4"/>
      <c r="AE2" s="4"/>
      <c r="AG2" s="4"/>
      <c r="AI2" s="4"/>
      <c r="AK2" s="4"/>
      <c r="AM2" s="4"/>
      <c r="AO2" s="4"/>
      <c r="AQ2" s="4"/>
    </row>
    <row r="3" spans="1:44" ht="15" customHeight="1" x14ac:dyDescent="0.25">
      <c r="A3" s="43"/>
      <c r="B3" s="40">
        <v>2002</v>
      </c>
      <c r="C3" s="41"/>
      <c r="D3" s="40">
        <v>2003</v>
      </c>
      <c r="E3" s="41"/>
      <c r="F3" s="40">
        <v>2004</v>
      </c>
      <c r="G3" s="41"/>
      <c r="H3" s="40">
        <v>2005</v>
      </c>
      <c r="I3" s="41"/>
      <c r="J3" s="40">
        <v>2006</v>
      </c>
      <c r="K3" s="41"/>
      <c r="L3" s="40">
        <v>2007</v>
      </c>
      <c r="M3" s="41"/>
      <c r="N3" s="40">
        <v>2008</v>
      </c>
      <c r="O3" s="41"/>
      <c r="P3" s="40">
        <v>2009</v>
      </c>
      <c r="Q3" s="41"/>
      <c r="R3" s="40">
        <v>2010</v>
      </c>
      <c r="S3" s="41"/>
      <c r="T3" s="40">
        <v>2011</v>
      </c>
      <c r="U3" s="41"/>
      <c r="V3" s="40">
        <v>2012</v>
      </c>
      <c r="W3" s="41"/>
      <c r="X3" s="40">
        <v>2013</v>
      </c>
      <c r="Y3" s="41"/>
      <c r="Z3" s="40">
        <v>2014</v>
      </c>
      <c r="AA3" s="41"/>
      <c r="AB3" s="40">
        <v>2015</v>
      </c>
      <c r="AC3" s="41"/>
      <c r="AD3" s="40">
        <v>2016</v>
      </c>
      <c r="AE3" s="41"/>
      <c r="AF3" s="40">
        <v>2017</v>
      </c>
      <c r="AG3" s="41"/>
      <c r="AH3" s="40">
        <v>2018</v>
      </c>
      <c r="AI3" s="41"/>
      <c r="AJ3" s="40">
        <v>2019</v>
      </c>
      <c r="AK3" s="41"/>
      <c r="AL3" s="40">
        <v>2020</v>
      </c>
      <c r="AM3" s="41"/>
      <c r="AN3" s="40">
        <v>2021</v>
      </c>
      <c r="AO3" s="41"/>
      <c r="AP3" s="40">
        <v>2022</v>
      </c>
      <c r="AQ3" s="41"/>
    </row>
    <row r="4" spans="1:44" ht="15" customHeight="1" x14ac:dyDescent="0.25">
      <c r="A4" s="44"/>
      <c r="B4" s="5" t="s">
        <v>10</v>
      </c>
      <c r="C4" s="6" t="s">
        <v>11</v>
      </c>
      <c r="D4" s="5" t="s">
        <v>10</v>
      </c>
      <c r="E4" s="6" t="s">
        <v>11</v>
      </c>
      <c r="F4" s="5" t="s">
        <v>10</v>
      </c>
      <c r="G4" s="6" t="s">
        <v>11</v>
      </c>
      <c r="H4" s="5" t="s">
        <v>10</v>
      </c>
      <c r="I4" s="6" t="s">
        <v>11</v>
      </c>
      <c r="J4" s="5" t="s">
        <v>10</v>
      </c>
      <c r="K4" s="6" t="s">
        <v>11</v>
      </c>
      <c r="L4" s="5" t="s">
        <v>10</v>
      </c>
      <c r="M4" s="6" t="s">
        <v>11</v>
      </c>
      <c r="N4" s="5" t="s">
        <v>10</v>
      </c>
      <c r="O4" s="6" t="s">
        <v>11</v>
      </c>
      <c r="P4" s="5" t="s">
        <v>10</v>
      </c>
      <c r="Q4" s="6" t="s">
        <v>11</v>
      </c>
      <c r="R4" s="5" t="s">
        <v>10</v>
      </c>
      <c r="S4" s="6" t="s">
        <v>11</v>
      </c>
      <c r="T4" s="5" t="s">
        <v>10</v>
      </c>
      <c r="U4" s="6" t="s">
        <v>11</v>
      </c>
      <c r="V4" s="5" t="s">
        <v>10</v>
      </c>
      <c r="W4" s="6" t="s">
        <v>11</v>
      </c>
      <c r="X4" s="5" t="s">
        <v>10</v>
      </c>
      <c r="Y4" s="6" t="s">
        <v>11</v>
      </c>
      <c r="Z4" s="5" t="s">
        <v>10</v>
      </c>
      <c r="AA4" s="6" t="s">
        <v>11</v>
      </c>
      <c r="AB4" s="5" t="s">
        <v>10</v>
      </c>
      <c r="AC4" s="6" t="s">
        <v>11</v>
      </c>
      <c r="AD4" s="5" t="s">
        <v>10</v>
      </c>
      <c r="AE4" s="6" t="s">
        <v>11</v>
      </c>
      <c r="AF4" s="5" t="s">
        <v>10</v>
      </c>
      <c r="AG4" s="6" t="s">
        <v>11</v>
      </c>
      <c r="AH4" s="5" t="s">
        <v>10</v>
      </c>
      <c r="AI4" s="6" t="s">
        <v>11</v>
      </c>
      <c r="AJ4" s="5" t="s">
        <v>10</v>
      </c>
      <c r="AK4" s="6" t="s">
        <v>11</v>
      </c>
      <c r="AL4" s="5" t="s">
        <v>10</v>
      </c>
      <c r="AM4" s="6" t="s">
        <v>11</v>
      </c>
      <c r="AN4" s="5" t="s">
        <v>10</v>
      </c>
      <c r="AO4" s="6" t="s">
        <v>11</v>
      </c>
      <c r="AP4" s="5" t="s">
        <v>10</v>
      </c>
      <c r="AQ4" s="6" t="s">
        <v>11</v>
      </c>
    </row>
    <row r="5" spans="1:44" ht="15" customHeight="1" x14ac:dyDescent="0.25">
      <c r="A5" s="14" t="s">
        <v>7</v>
      </c>
      <c r="B5" s="16">
        <v>4521</v>
      </c>
      <c r="C5" s="33" t="s">
        <v>9</v>
      </c>
      <c r="D5" s="16">
        <v>4015</v>
      </c>
      <c r="E5" s="37">
        <f>D5/B5-1</f>
        <v>-0.11192214111922139</v>
      </c>
      <c r="F5" s="8">
        <v>5345</v>
      </c>
      <c r="G5" s="7">
        <f t="shared" ref="G5:G6" si="0">F5/D5-1</f>
        <v>0.33125778331257782</v>
      </c>
      <c r="H5" s="16">
        <v>2737</v>
      </c>
      <c r="I5" s="7">
        <f t="shared" ref="I5:I6" si="1">H5/F5-1</f>
        <v>-0.48793264733395691</v>
      </c>
      <c r="J5" s="20">
        <v>3788</v>
      </c>
      <c r="K5" s="37">
        <f t="shared" ref="K5:K6" si="2">J5/H5-1</f>
        <v>0.38399707709170627</v>
      </c>
      <c r="L5" s="9">
        <v>19188</v>
      </c>
      <c r="M5" s="7">
        <f>L5/J5-1</f>
        <v>4.0654699049630416</v>
      </c>
      <c r="N5" s="9">
        <v>3385</v>
      </c>
      <c r="O5" s="7">
        <f>N5/L5-1</f>
        <v>-0.8235876589535126</v>
      </c>
      <c r="P5" s="9">
        <v>8899</v>
      </c>
      <c r="Q5" s="7">
        <f>P5/N5-1</f>
        <v>1.6289512555391434</v>
      </c>
      <c r="R5" s="9">
        <v>5279</v>
      </c>
      <c r="S5" s="7">
        <f>R5/P5-1</f>
        <v>-0.40678727946960336</v>
      </c>
      <c r="T5" s="9">
        <f>7696+1800</f>
        <v>9496</v>
      </c>
      <c r="U5" s="7">
        <f>T5/R5-1</f>
        <v>0.79882553513923082</v>
      </c>
      <c r="V5" s="9">
        <v>9933</v>
      </c>
      <c r="W5" s="7">
        <f>V5/T5-1</f>
        <v>4.6019376579612414E-2</v>
      </c>
      <c r="X5" s="9">
        <v>4450</v>
      </c>
      <c r="Y5" s="7">
        <f>X5/V5-1</f>
        <v>-0.55199838920769151</v>
      </c>
      <c r="Z5" s="9">
        <v>9010</v>
      </c>
      <c r="AA5" s="7">
        <f>Z5/X5-1</f>
        <v>1.0247191011235954</v>
      </c>
      <c r="AB5" s="9">
        <v>4698</v>
      </c>
      <c r="AC5" s="7">
        <f>AB5/Z5-1</f>
        <v>-0.47857935627081016</v>
      </c>
      <c r="AD5" s="9">
        <v>17357</v>
      </c>
      <c r="AE5" s="7">
        <f>AD5/AB5-1</f>
        <v>2.6945508727117922</v>
      </c>
      <c r="AF5" s="9">
        <v>7026</v>
      </c>
      <c r="AG5" s="7">
        <f>AF5/AD5-1</f>
        <v>-0.59520654490983471</v>
      </c>
      <c r="AH5" s="9">
        <v>2119</v>
      </c>
      <c r="AI5" s="7">
        <f>AH5/AF5-1</f>
        <v>-0.69840592086535724</v>
      </c>
      <c r="AJ5" s="9">
        <v>2663</v>
      </c>
      <c r="AK5" s="7">
        <f>AJ5/AH5-1</f>
        <v>0.25672487022180279</v>
      </c>
      <c r="AL5" s="9">
        <v>6849</v>
      </c>
      <c r="AM5" s="7">
        <f>AL5/AJ5-1</f>
        <v>1.5719113781449492</v>
      </c>
      <c r="AN5" s="9">
        <v>11180</v>
      </c>
      <c r="AO5" s="7">
        <f>AN5/AL5-1</f>
        <v>0.6323550883340634</v>
      </c>
      <c r="AP5" s="21">
        <v>2462</v>
      </c>
      <c r="AQ5" s="22">
        <f>AP5/AN5-1</f>
        <v>-0.77978533094812164</v>
      </c>
    </row>
    <row r="6" spans="1:44" ht="15" customHeight="1" x14ac:dyDescent="0.25">
      <c r="A6" s="14" t="s">
        <v>8</v>
      </c>
      <c r="B6" s="8">
        <v>3002</v>
      </c>
      <c r="C6" s="34" t="s">
        <v>9</v>
      </c>
      <c r="D6" s="8">
        <v>3061</v>
      </c>
      <c r="E6" s="38">
        <f t="shared" ref="E6:E15" si="3">D6/B6-1</f>
        <v>1.9653564290472936E-2</v>
      </c>
      <c r="F6" s="8">
        <v>1700</v>
      </c>
      <c r="G6" s="7">
        <f t="shared" si="0"/>
        <v>-0.44462593923554394</v>
      </c>
      <c r="H6" s="8">
        <v>1124</v>
      </c>
      <c r="I6" s="7">
        <f t="shared" si="1"/>
        <v>-0.33882352941176475</v>
      </c>
      <c r="J6" s="9">
        <v>120</v>
      </c>
      <c r="K6" s="38">
        <f t="shared" si="2"/>
        <v>-0.89323843416370108</v>
      </c>
      <c r="L6" s="9">
        <v>0</v>
      </c>
      <c r="M6" s="7">
        <f t="shared" ref="M6:M15" si="4">L6/J6-1</f>
        <v>-1</v>
      </c>
      <c r="N6" s="9">
        <v>100</v>
      </c>
      <c r="O6" s="7">
        <v>1</v>
      </c>
      <c r="P6" s="9">
        <v>100</v>
      </c>
      <c r="Q6" s="7">
        <f t="shared" ref="Q6:Q15" si="5">P6/N6-1</f>
        <v>0</v>
      </c>
      <c r="R6" s="9">
        <v>150</v>
      </c>
      <c r="S6" s="7">
        <f t="shared" ref="S6:S15" si="6">R6/P6-1</f>
        <v>0.5</v>
      </c>
      <c r="T6" s="9">
        <f>268</f>
        <v>268</v>
      </c>
      <c r="U6" s="7">
        <f t="shared" ref="U6:U15" si="7">T6/R6-1</f>
        <v>0.78666666666666663</v>
      </c>
      <c r="V6" s="9">
        <v>156</v>
      </c>
      <c r="W6" s="7">
        <f t="shared" ref="W6:W15" si="8">V6/T6-1</f>
        <v>-0.41791044776119401</v>
      </c>
      <c r="X6" s="9">
        <v>284</v>
      </c>
      <c r="Y6" s="7">
        <f t="shared" ref="Y6:Y15" si="9">X6/V6-1</f>
        <v>0.82051282051282048</v>
      </c>
      <c r="Z6" s="9">
        <v>2010</v>
      </c>
      <c r="AA6" s="7">
        <f t="shared" ref="AA6:AA15" si="10">Z6/X6-1</f>
        <v>6.077464788732394</v>
      </c>
      <c r="AB6" s="9">
        <v>216</v>
      </c>
      <c r="AC6" s="7">
        <f t="shared" ref="AC6:AC15" si="11">AB6/Z6-1</f>
        <v>-0.89253731343283582</v>
      </c>
      <c r="AD6" s="9">
        <v>1738</v>
      </c>
      <c r="AE6" s="7">
        <f t="shared" ref="AE6:AE15" si="12">AD6/AB6-1</f>
        <v>7.0462962962962958</v>
      </c>
      <c r="AF6" s="9">
        <v>234</v>
      </c>
      <c r="AG6" s="7">
        <f t="shared" ref="AG6:AG15" si="13">AF6/AD6-1</f>
        <v>-0.86536248561565021</v>
      </c>
      <c r="AH6" s="9">
        <v>6301</v>
      </c>
      <c r="AI6" s="7">
        <f t="shared" ref="AI6:AI15" si="14">AH6/AF6-1</f>
        <v>25.927350427350426</v>
      </c>
      <c r="AJ6" s="9">
        <v>8242</v>
      </c>
      <c r="AK6" s="7">
        <f t="shared" ref="AK6:AK15" si="15">AJ6/AH6-1</f>
        <v>0.30804634185049995</v>
      </c>
      <c r="AL6" s="9">
        <v>349</v>
      </c>
      <c r="AM6" s="7">
        <f t="shared" ref="AM6:AM15" si="16">AL6/AJ6-1</f>
        <v>-0.95765590876000972</v>
      </c>
      <c r="AN6" s="9">
        <v>330</v>
      </c>
      <c r="AO6" s="7">
        <f t="shared" ref="AO6:AO15" si="17">AN6/AL6-1</f>
        <v>-5.4441260744985676E-2</v>
      </c>
      <c r="AP6" s="12">
        <v>307</v>
      </c>
      <c r="AQ6" s="23">
        <f t="shared" ref="AQ6:AQ15" si="18">AP6/AN6-1</f>
        <v>-6.9696969696969702E-2</v>
      </c>
    </row>
    <row r="7" spans="1:44" ht="15" customHeight="1" x14ac:dyDescent="0.25">
      <c r="A7" s="14" t="s">
        <v>0</v>
      </c>
      <c r="B7" s="9">
        <v>7347</v>
      </c>
      <c r="C7" s="34" t="s">
        <v>9</v>
      </c>
      <c r="D7" s="9">
        <v>6158</v>
      </c>
      <c r="E7" s="38">
        <f t="shared" si="3"/>
        <v>-0.16183476248809037</v>
      </c>
      <c r="F7" s="9">
        <v>5199</v>
      </c>
      <c r="G7" s="7">
        <f t="shared" ref="G7:G15" si="19">F7/D7-1</f>
        <v>-0.15573238064306594</v>
      </c>
      <c r="H7" s="9">
        <f>3037+400</f>
        <v>3437</v>
      </c>
      <c r="I7" s="7">
        <f t="shared" ref="I7:I15" si="20">H7/F7-1</f>
        <v>-0.33891132910175037</v>
      </c>
      <c r="J7" s="9">
        <f>4040+80</f>
        <v>4120</v>
      </c>
      <c r="K7" s="38">
        <f>J7/H7-1</f>
        <v>0.19871981379109682</v>
      </c>
      <c r="L7" s="9">
        <v>3968</v>
      </c>
      <c r="M7" s="7">
        <f t="shared" si="4"/>
        <v>-3.6893203883495151E-2</v>
      </c>
      <c r="N7" s="9">
        <v>7177</v>
      </c>
      <c r="O7" s="7">
        <f t="shared" ref="O7:O15" si="21">N7/L7-1</f>
        <v>0.80871975806451624</v>
      </c>
      <c r="P7" s="9">
        <v>7469</v>
      </c>
      <c r="Q7" s="7">
        <f t="shared" si="5"/>
        <v>4.0685523199108342E-2</v>
      </c>
      <c r="R7" s="9">
        <v>10218</v>
      </c>
      <c r="S7" s="7">
        <f t="shared" si="6"/>
        <v>0.36805462578658465</v>
      </c>
      <c r="T7" s="9">
        <f>11647</f>
        <v>11647</v>
      </c>
      <c r="U7" s="7">
        <f t="shared" si="7"/>
        <v>0.1398512429046781</v>
      </c>
      <c r="V7" s="9">
        <v>12776</v>
      </c>
      <c r="W7" s="7">
        <f t="shared" si="8"/>
        <v>9.6934833004207022E-2</v>
      </c>
      <c r="X7" s="9">
        <v>17618</v>
      </c>
      <c r="Y7" s="7">
        <f t="shared" si="9"/>
        <v>0.378991859737007</v>
      </c>
      <c r="Z7" s="9">
        <v>18170</v>
      </c>
      <c r="AA7" s="7">
        <f t="shared" si="10"/>
        <v>3.1331592689294974E-2</v>
      </c>
      <c r="AB7" s="9">
        <v>22478</v>
      </c>
      <c r="AC7" s="7">
        <f t="shared" si="11"/>
        <v>0.23709411117226198</v>
      </c>
      <c r="AD7" s="9">
        <v>17940</v>
      </c>
      <c r="AE7" s="7">
        <f t="shared" si="12"/>
        <v>-0.2018862888157309</v>
      </c>
      <c r="AF7" s="9">
        <v>18239</v>
      </c>
      <c r="AG7" s="7">
        <f t="shared" si="13"/>
        <v>1.6666666666666607E-2</v>
      </c>
      <c r="AH7" s="9">
        <v>12788</v>
      </c>
      <c r="AI7" s="7">
        <f t="shared" si="14"/>
        <v>-0.29886506935687263</v>
      </c>
      <c r="AJ7" s="9">
        <v>19731</v>
      </c>
      <c r="AK7" s="7">
        <f t="shared" si="15"/>
        <v>0.54293087269314988</v>
      </c>
      <c r="AL7" s="9">
        <v>15204</v>
      </c>
      <c r="AM7" s="7">
        <f t="shared" si="16"/>
        <v>-0.22943591303025701</v>
      </c>
      <c r="AN7" s="9">
        <v>14280</v>
      </c>
      <c r="AO7" s="7">
        <f t="shared" si="17"/>
        <v>-6.0773480662983381E-2</v>
      </c>
      <c r="AP7" s="12">
        <v>11639</v>
      </c>
      <c r="AQ7" s="23">
        <f t="shared" si="18"/>
        <v>-0.18494397759103642</v>
      </c>
    </row>
    <row r="8" spans="1:44" ht="15" customHeight="1" x14ac:dyDescent="0.25">
      <c r="A8" s="14" t="s">
        <v>1</v>
      </c>
      <c r="B8" s="9">
        <v>2861</v>
      </c>
      <c r="C8" s="34" t="s">
        <v>9</v>
      </c>
      <c r="D8" s="9">
        <f>4129+500</f>
        <v>4629</v>
      </c>
      <c r="E8" s="38">
        <f t="shared" si="3"/>
        <v>0.6179657462425725</v>
      </c>
      <c r="F8" s="9">
        <v>2315</v>
      </c>
      <c r="G8" s="7">
        <f t="shared" si="19"/>
        <v>-0.49989198531000212</v>
      </c>
      <c r="H8" s="9">
        <v>2597</v>
      </c>
      <c r="I8" s="7">
        <f t="shared" si="20"/>
        <v>0.12181425485961128</v>
      </c>
      <c r="J8" s="9">
        <f>4054</f>
        <v>4054</v>
      </c>
      <c r="K8" s="7">
        <f t="shared" ref="K8:K15" si="22">J8/H8-1</f>
        <v>0.56103195995379274</v>
      </c>
      <c r="L8" s="9">
        <v>4283</v>
      </c>
      <c r="M8" s="7">
        <f t="shared" si="4"/>
        <v>5.6487419832264463E-2</v>
      </c>
      <c r="N8" s="9">
        <v>4978</v>
      </c>
      <c r="O8" s="7">
        <f t="shared" si="21"/>
        <v>0.16226943731029642</v>
      </c>
      <c r="P8" s="9">
        <v>4507</v>
      </c>
      <c r="Q8" s="7">
        <f t="shared" si="5"/>
        <v>-9.4616311771795858E-2</v>
      </c>
      <c r="R8" s="9">
        <v>5915</v>
      </c>
      <c r="S8" s="7">
        <f t="shared" si="6"/>
        <v>0.31240292877745723</v>
      </c>
      <c r="T8" s="9">
        <f>4745</f>
        <v>4745</v>
      </c>
      <c r="U8" s="7">
        <f t="shared" si="7"/>
        <v>-0.19780219780219777</v>
      </c>
      <c r="V8" s="9">
        <v>5577</v>
      </c>
      <c r="W8" s="7">
        <f t="shared" si="8"/>
        <v>0.1753424657534246</v>
      </c>
      <c r="X8" s="9">
        <v>5371</v>
      </c>
      <c r="Y8" s="7">
        <f t="shared" si="9"/>
        <v>-3.6937421552806216E-2</v>
      </c>
      <c r="Z8" s="9">
        <v>5469</v>
      </c>
      <c r="AA8" s="7">
        <f t="shared" si="10"/>
        <v>1.8246136659839873E-2</v>
      </c>
      <c r="AB8" s="9">
        <v>5731</v>
      </c>
      <c r="AC8" s="7">
        <f t="shared" si="11"/>
        <v>4.7906381422563538E-2</v>
      </c>
      <c r="AD8" s="9">
        <v>6067</v>
      </c>
      <c r="AE8" s="7">
        <f t="shared" si="12"/>
        <v>5.8628511603559641E-2</v>
      </c>
      <c r="AF8" s="9">
        <v>6711</v>
      </c>
      <c r="AG8" s="7">
        <f t="shared" si="13"/>
        <v>0.10614801384539319</v>
      </c>
      <c r="AH8" s="9">
        <v>7168</v>
      </c>
      <c r="AI8" s="7">
        <f t="shared" si="14"/>
        <v>6.8097153926389487E-2</v>
      </c>
      <c r="AJ8" s="9">
        <v>11491</v>
      </c>
      <c r="AK8" s="7">
        <f t="shared" si="15"/>
        <v>0.60309709821428581</v>
      </c>
      <c r="AL8" s="9">
        <v>9623</v>
      </c>
      <c r="AM8" s="7">
        <f t="shared" si="16"/>
        <v>-0.16256200504742846</v>
      </c>
      <c r="AN8" s="9">
        <v>9751</v>
      </c>
      <c r="AO8" s="7">
        <f t="shared" si="17"/>
        <v>1.3301465239530241E-2</v>
      </c>
      <c r="AP8" s="12">
        <v>12892</v>
      </c>
      <c r="AQ8" s="23">
        <f t="shared" si="18"/>
        <v>0.32212080812224397</v>
      </c>
    </row>
    <row r="9" spans="1:44" ht="15" customHeight="1" x14ac:dyDescent="0.25">
      <c r="A9" s="14" t="s">
        <v>2</v>
      </c>
      <c r="B9" s="9">
        <v>27188</v>
      </c>
      <c r="C9" s="34" t="s">
        <v>9</v>
      </c>
      <c r="D9" s="9">
        <v>26582</v>
      </c>
      <c r="E9" s="38">
        <f t="shared" si="3"/>
        <v>-2.228924525525966E-2</v>
      </c>
      <c r="F9" s="9">
        <v>27636</v>
      </c>
      <c r="G9" s="7">
        <f t="shared" si="19"/>
        <v>3.9650891580768954E-2</v>
      </c>
      <c r="H9" s="9">
        <v>28635</v>
      </c>
      <c r="I9" s="7">
        <f t="shared" si="20"/>
        <v>3.6148501953973122E-2</v>
      </c>
      <c r="J9" s="9">
        <f>26809+1214</f>
        <v>28023</v>
      </c>
      <c r="K9" s="7">
        <f t="shared" si="22"/>
        <v>-2.1372446306966997E-2</v>
      </c>
      <c r="L9" s="9">
        <v>24103</v>
      </c>
      <c r="M9" s="7">
        <f t="shared" si="4"/>
        <v>-0.13988509438675378</v>
      </c>
      <c r="N9" s="9">
        <v>28566</v>
      </c>
      <c r="O9" s="7">
        <f t="shared" si="21"/>
        <v>0.18516367257187905</v>
      </c>
      <c r="P9" s="9">
        <v>31046</v>
      </c>
      <c r="Q9" s="7">
        <f t="shared" si="5"/>
        <v>8.6816495134075522E-2</v>
      </c>
      <c r="R9" s="9">
        <v>31965</v>
      </c>
      <c r="S9" s="7">
        <f t="shared" si="6"/>
        <v>2.9601236874315484E-2</v>
      </c>
      <c r="T9" s="9">
        <f>36842</f>
        <v>36842</v>
      </c>
      <c r="U9" s="7">
        <f t="shared" si="7"/>
        <v>0.15257312685750035</v>
      </c>
      <c r="V9" s="9">
        <v>38047</v>
      </c>
      <c r="W9" s="7">
        <f t="shared" si="8"/>
        <v>3.2707236306389387E-2</v>
      </c>
      <c r="X9" s="9">
        <v>38740</v>
      </c>
      <c r="Y9" s="7">
        <f t="shared" si="9"/>
        <v>1.821431387494421E-2</v>
      </c>
      <c r="Z9" s="9">
        <v>56377</v>
      </c>
      <c r="AA9" s="7">
        <f t="shared" si="10"/>
        <v>0.45526587506453287</v>
      </c>
      <c r="AB9" s="9">
        <v>42473</v>
      </c>
      <c r="AC9" s="7">
        <f t="shared" si="11"/>
        <v>-0.24662539688170704</v>
      </c>
      <c r="AD9" s="9">
        <v>45055</v>
      </c>
      <c r="AE9" s="7">
        <f t="shared" si="12"/>
        <v>6.0791561698019914E-2</v>
      </c>
      <c r="AF9" s="9">
        <v>48217</v>
      </c>
      <c r="AG9" s="7">
        <f t="shared" si="13"/>
        <v>7.0180890023304743E-2</v>
      </c>
      <c r="AH9" s="9">
        <v>38857</v>
      </c>
      <c r="AI9" s="7">
        <f t="shared" si="14"/>
        <v>-0.19412240496090594</v>
      </c>
      <c r="AJ9" s="9">
        <v>40151</v>
      </c>
      <c r="AK9" s="7">
        <f t="shared" si="15"/>
        <v>3.3301593020562681E-2</v>
      </c>
      <c r="AL9" s="9">
        <v>44623</v>
      </c>
      <c r="AM9" s="7">
        <f t="shared" si="16"/>
        <v>0.11137954222808899</v>
      </c>
      <c r="AN9" s="9">
        <v>45875</v>
      </c>
      <c r="AO9" s="7">
        <f t="shared" si="17"/>
        <v>2.8057279878089814E-2</v>
      </c>
      <c r="AP9" s="12">
        <v>47744</v>
      </c>
      <c r="AQ9" s="23">
        <f t="shared" si="18"/>
        <v>4.0741144414168984E-2</v>
      </c>
    </row>
    <row r="10" spans="1:44" ht="15" customHeight="1" x14ac:dyDescent="0.25">
      <c r="A10" s="14" t="s">
        <v>3</v>
      </c>
      <c r="B10" s="9">
        <v>1420</v>
      </c>
      <c r="C10" s="34" t="s">
        <v>9</v>
      </c>
      <c r="D10" s="9">
        <v>910</v>
      </c>
      <c r="E10" s="38">
        <f t="shared" si="3"/>
        <v>-0.35915492957746475</v>
      </c>
      <c r="F10" s="9">
        <v>709</v>
      </c>
      <c r="G10" s="7">
        <f t="shared" si="19"/>
        <v>-0.22087912087912087</v>
      </c>
      <c r="H10" s="9">
        <f>1016+110</f>
        <v>1126</v>
      </c>
      <c r="I10" s="7">
        <f t="shared" si="20"/>
        <v>0.58815232722143862</v>
      </c>
      <c r="J10" s="9">
        <f>1527+705</f>
        <v>2232</v>
      </c>
      <c r="K10" s="7">
        <f t="shared" si="22"/>
        <v>0.98223801065719352</v>
      </c>
      <c r="L10" s="9">
        <v>1995</v>
      </c>
      <c r="M10" s="7">
        <f t="shared" si="4"/>
        <v>-0.10618279569892475</v>
      </c>
      <c r="N10" s="9">
        <v>977</v>
      </c>
      <c r="O10" s="7">
        <f t="shared" si="21"/>
        <v>-0.51027568922305766</v>
      </c>
      <c r="P10" s="9">
        <v>835</v>
      </c>
      <c r="Q10" s="7">
        <f t="shared" si="5"/>
        <v>-0.14534288638689863</v>
      </c>
      <c r="R10" s="9">
        <v>1381</v>
      </c>
      <c r="S10" s="7">
        <f t="shared" si="6"/>
        <v>0.65389221556886223</v>
      </c>
      <c r="T10" s="9">
        <f>1792</f>
        <v>1792</v>
      </c>
      <c r="U10" s="7">
        <f t="shared" si="7"/>
        <v>0.29761042722664732</v>
      </c>
      <c r="V10" s="9">
        <v>2026</v>
      </c>
      <c r="W10" s="7">
        <f t="shared" si="8"/>
        <v>0.13058035714285721</v>
      </c>
      <c r="X10" s="9">
        <v>1737</v>
      </c>
      <c r="Y10" s="7">
        <f t="shared" si="9"/>
        <v>-0.14264560710760121</v>
      </c>
      <c r="Z10" s="9">
        <v>1112</v>
      </c>
      <c r="AA10" s="7">
        <f t="shared" si="10"/>
        <v>-0.35981577432354639</v>
      </c>
      <c r="AB10" s="9">
        <v>3224</v>
      </c>
      <c r="AC10" s="7">
        <f t="shared" si="11"/>
        <v>1.8992805755395685</v>
      </c>
      <c r="AD10" s="9">
        <v>1840</v>
      </c>
      <c r="AE10" s="7">
        <f t="shared" si="12"/>
        <v>-0.42928039702233256</v>
      </c>
      <c r="AF10" s="9">
        <v>1502</v>
      </c>
      <c r="AG10" s="7">
        <f t="shared" si="13"/>
        <v>-0.18369565217391304</v>
      </c>
      <c r="AH10" s="9">
        <f>1763+900</f>
        <v>2663</v>
      </c>
      <c r="AI10" s="7">
        <f t="shared" si="14"/>
        <v>0.77296937416777634</v>
      </c>
      <c r="AJ10" s="9">
        <v>2630</v>
      </c>
      <c r="AK10" s="7">
        <f t="shared" si="15"/>
        <v>-1.2392039053698789E-2</v>
      </c>
      <c r="AL10" s="9">
        <v>2467</v>
      </c>
      <c r="AM10" s="7">
        <f t="shared" si="16"/>
        <v>-6.1977186311787058E-2</v>
      </c>
      <c r="AN10" s="9">
        <v>2776</v>
      </c>
      <c r="AO10" s="7">
        <f t="shared" si="17"/>
        <v>0.12525334414268352</v>
      </c>
      <c r="AP10" s="12">
        <v>2660</v>
      </c>
      <c r="AQ10" s="23">
        <f t="shared" si="18"/>
        <v>-4.17867435158501E-2</v>
      </c>
    </row>
    <row r="11" spans="1:44" ht="15" customHeight="1" x14ac:dyDescent="0.25">
      <c r="A11" s="14" t="s">
        <v>4</v>
      </c>
      <c r="B11" s="9">
        <v>2200</v>
      </c>
      <c r="C11" s="34" t="s">
        <v>9</v>
      </c>
      <c r="D11" s="9">
        <v>2141</v>
      </c>
      <c r="E11" s="38">
        <f t="shared" si="3"/>
        <v>-2.6818181818181852E-2</v>
      </c>
      <c r="F11" s="9">
        <v>3487</v>
      </c>
      <c r="G11" s="7">
        <f t="shared" si="19"/>
        <v>0.62867818776272766</v>
      </c>
      <c r="H11" s="9">
        <v>2642</v>
      </c>
      <c r="I11" s="7">
        <f t="shared" si="20"/>
        <v>-0.24232864926871234</v>
      </c>
      <c r="J11" s="9">
        <f>2755</f>
        <v>2755</v>
      </c>
      <c r="K11" s="7">
        <f t="shared" si="22"/>
        <v>4.277062831188494E-2</v>
      </c>
      <c r="L11" s="9">
        <v>2206</v>
      </c>
      <c r="M11" s="7">
        <f t="shared" si="4"/>
        <v>-0.19927404718693287</v>
      </c>
      <c r="N11" s="9">
        <v>2214</v>
      </c>
      <c r="O11" s="7">
        <f t="shared" si="21"/>
        <v>3.6264732547597323E-3</v>
      </c>
      <c r="P11" s="9">
        <v>2255</v>
      </c>
      <c r="Q11" s="7">
        <f t="shared" si="5"/>
        <v>1.8518518518518601E-2</v>
      </c>
      <c r="R11" s="9">
        <v>2352</v>
      </c>
      <c r="S11" s="7">
        <f t="shared" si="6"/>
        <v>4.301552106430151E-2</v>
      </c>
      <c r="T11" s="9">
        <f>2254</f>
        <v>2254</v>
      </c>
      <c r="U11" s="7">
        <f t="shared" si="7"/>
        <v>-4.166666666666663E-2</v>
      </c>
      <c r="V11" s="9">
        <v>2476</v>
      </c>
      <c r="W11" s="7">
        <f t="shared" si="8"/>
        <v>9.8491570541259899E-2</v>
      </c>
      <c r="X11" s="9">
        <v>2950</v>
      </c>
      <c r="Y11" s="7">
        <f t="shared" si="9"/>
        <v>0.19143780290791601</v>
      </c>
      <c r="Z11" s="9">
        <v>2570</v>
      </c>
      <c r="AA11" s="7">
        <f t="shared" si="10"/>
        <v>-0.12881355932203387</v>
      </c>
      <c r="AB11" s="9">
        <v>2917</v>
      </c>
      <c r="AC11" s="7">
        <f t="shared" si="11"/>
        <v>0.13501945525291825</v>
      </c>
      <c r="AD11" s="9">
        <v>3258</v>
      </c>
      <c r="AE11" s="7">
        <f t="shared" si="12"/>
        <v>0.11690092560850185</v>
      </c>
      <c r="AF11" s="9">
        <v>3456</v>
      </c>
      <c r="AG11" s="7">
        <f t="shared" si="13"/>
        <v>6.0773480662983381E-2</v>
      </c>
      <c r="AH11" s="9">
        <v>3362</v>
      </c>
      <c r="AI11" s="7">
        <f t="shared" si="14"/>
        <v>-2.719907407407407E-2</v>
      </c>
      <c r="AJ11" s="9">
        <v>3990</v>
      </c>
      <c r="AK11" s="7">
        <f t="shared" si="15"/>
        <v>0.18679357525282581</v>
      </c>
      <c r="AL11" s="9">
        <v>3869</v>
      </c>
      <c r="AM11" s="7">
        <f t="shared" si="16"/>
        <v>-3.0325814536340867E-2</v>
      </c>
      <c r="AN11" s="9">
        <v>4032</v>
      </c>
      <c r="AO11" s="7">
        <f t="shared" si="17"/>
        <v>4.2129749289222085E-2</v>
      </c>
      <c r="AP11" s="12">
        <v>3089</v>
      </c>
      <c r="AQ11" s="23">
        <f t="shared" si="18"/>
        <v>-0.23387896825396826</v>
      </c>
    </row>
    <row r="12" spans="1:44" ht="15" customHeight="1" x14ac:dyDescent="0.25">
      <c r="A12" s="14" t="s">
        <v>5</v>
      </c>
      <c r="B12" s="9">
        <v>502</v>
      </c>
      <c r="C12" s="34" t="s">
        <v>9</v>
      </c>
      <c r="D12" s="9">
        <v>383</v>
      </c>
      <c r="E12" s="38">
        <f t="shared" si="3"/>
        <v>-0.23705179282868527</v>
      </c>
      <c r="F12" s="9">
        <v>120</v>
      </c>
      <c r="G12" s="7">
        <f t="shared" si="19"/>
        <v>-0.6866840731070496</v>
      </c>
      <c r="H12" s="9">
        <v>60</v>
      </c>
      <c r="I12" s="7">
        <f t="shared" si="20"/>
        <v>-0.5</v>
      </c>
      <c r="J12" s="9">
        <f>78</f>
        <v>78</v>
      </c>
      <c r="K12" s="7">
        <f t="shared" si="22"/>
        <v>0.30000000000000004</v>
      </c>
      <c r="L12" s="9">
        <v>101</v>
      </c>
      <c r="M12" s="7">
        <f t="shared" si="4"/>
        <v>0.29487179487179493</v>
      </c>
      <c r="N12" s="9">
        <v>224</v>
      </c>
      <c r="O12" s="7">
        <f t="shared" si="21"/>
        <v>1.217821782178218</v>
      </c>
      <c r="P12" s="9">
        <v>350</v>
      </c>
      <c r="Q12" s="7">
        <f t="shared" si="5"/>
        <v>0.5625</v>
      </c>
      <c r="R12" s="9">
        <v>379</v>
      </c>
      <c r="S12" s="7">
        <f t="shared" si="6"/>
        <v>8.2857142857142962E-2</v>
      </c>
      <c r="T12" s="9">
        <f>572</f>
        <v>572</v>
      </c>
      <c r="U12" s="7">
        <f t="shared" si="7"/>
        <v>0.50923482849604218</v>
      </c>
      <c r="V12" s="9">
        <v>454</v>
      </c>
      <c r="W12" s="7">
        <f t="shared" si="8"/>
        <v>-0.20629370629370625</v>
      </c>
      <c r="X12" s="9">
        <v>874</v>
      </c>
      <c r="Y12" s="7">
        <f t="shared" si="9"/>
        <v>0.92511013215859039</v>
      </c>
      <c r="Z12" s="9">
        <v>99</v>
      </c>
      <c r="AA12" s="7">
        <f t="shared" si="10"/>
        <v>-0.88672768878718533</v>
      </c>
      <c r="AB12" s="9">
        <v>123</v>
      </c>
      <c r="AC12" s="7">
        <f t="shared" si="11"/>
        <v>0.24242424242424243</v>
      </c>
      <c r="AD12" s="9">
        <v>514</v>
      </c>
      <c r="AE12" s="7">
        <f t="shared" si="12"/>
        <v>3.178861788617886</v>
      </c>
      <c r="AF12" s="9">
        <v>98</v>
      </c>
      <c r="AG12" s="7">
        <f t="shared" si="13"/>
        <v>-0.80933852140077822</v>
      </c>
      <c r="AH12" s="9">
        <v>198</v>
      </c>
      <c r="AI12" s="7">
        <f t="shared" si="14"/>
        <v>1.0204081632653059</v>
      </c>
      <c r="AJ12" s="9">
        <v>233</v>
      </c>
      <c r="AK12" s="7">
        <f t="shared" si="15"/>
        <v>0.17676767676767668</v>
      </c>
      <c r="AL12" s="9">
        <v>108</v>
      </c>
      <c r="AM12" s="7">
        <f t="shared" si="16"/>
        <v>-0.53648068669527893</v>
      </c>
      <c r="AN12" s="9">
        <v>462</v>
      </c>
      <c r="AO12" s="7">
        <f t="shared" si="17"/>
        <v>3.2777777777777777</v>
      </c>
      <c r="AP12" s="12">
        <v>564</v>
      </c>
      <c r="AQ12" s="23">
        <f t="shared" si="18"/>
        <v>0.22077922077922074</v>
      </c>
    </row>
    <row r="13" spans="1:44" ht="15" customHeight="1" x14ac:dyDescent="0.25">
      <c r="A13" s="14" t="s">
        <v>6</v>
      </c>
      <c r="B13" s="9">
        <v>6298</v>
      </c>
      <c r="C13" s="34" t="s">
        <v>9</v>
      </c>
      <c r="D13" s="9">
        <v>5507</v>
      </c>
      <c r="E13" s="38">
        <f t="shared" si="3"/>
        <v>-0.12559542711972049</v>
      </c>
      <c r="F13" s="9">
        <v>3948</v>
      </c>
      <c r="G13" s="7">
        <f t="shared" si="19"/>
        <v>-0.28309424368984926</v>
      </c>
      <c r="H13" s="9">
        <v>3243</v>
      </c>
      <c r="I13" s="7">
        <f t="shared" si="20"/>
        <v>-0.1785714285714286</v>
      </c>
      <c r="J13" s="9">
        <f>3500</f>
        <v>3500</v>
      </c>
      <c r="K13" s="7">
        <f t="shared" si="22"/>
        <v>7.9247610237434429E-2</v>
      </c>
      <c r="L13" s="9">
        <v>3457</v>
      </c>
      <c r="M13" s="7">
        <f t="shared" si="4"/>
        <v>-1.2285714285714233E-2</v>
      </c>
      <c r="N13" s="9">
        <v>3607</v>
      </c>
      <c r="O13" s="7">
        <f t="shared" si="21"/>
        <v>4.3390222736476636E-2</v>
      </c>
      <c r="P13" s="9">
        <v>3725</v>
      </c>
      <c r="Q13" s="7">
        <f t="shared" si="5"/>
        <v>3.2714166897698904E-2</v>
      </c>
      <c r="R13" s="9">
        <v>3490</v>
      </c>
      <c r="S13" s="7">
        <f t="shared" si="6"/>
        <v>-6.3087248322147627E-2</v>
      </c>
      <c r="T13" s="9">
        <f>3603+125</f>
        <v>3728</v>
      </c>
      <c r="U13" s="7">
        <f t="shared" si="7"/>
        <v>6.8194842406876788E-2</v>
      </c>
      <c r="V13" s="9">
        <v>3680</v>
      </c>
      <c r="W13" s="7">
        <f t="shared" si="8"/>
        <v>-1.2875536480686733E-2</v>
      </c>
      <c r="X13" s="9">
        <v>4014</v>
      </c>
      <c r="Y13" s="7">
        <f t="shared" si="9"/>
        <v>9.0760869565217339E-2</v>
      </c>
      <c r="Z13" s="9">
        <v>4005</v>
      </c>
      <c r="AA13" s="7">
        <f t="shared" si="10"/>
        <v>-2.2421524663677195E-3</v>
      </c>
      <c r="AB13" s="9">
        <v>7501</v>
      </c>
      <c r="AC13" s="7">
        <f t="shared" si="11"/>
        <v>0.87290886392009992</v>
      </c>
      <c r="AD13" s="9">
        <v>8009</v>
      </c>
      <c r="AE13" s="7">
        <f t="shared" si="12"/>
        <v>6.7724303426209831E-2</v>
      </c>
      <c r="AF13" s="9">
        <v>5288</v>
      </c>
      <c r="AG13" s="7">
        <f t="shared" si="13"/>
        <v>-0.33974278936196778</v>
      </c>
      <c r="AH13" s="9">
        <v>6570</v>
      </c>
      <c r="AI13" s="7">
        <f t="shared" si="14"/>
        <v>0.24243570347957633</v>
      </c>
      <c r="AJ13" s="9">
        <v>6975</v>
      </c>
      <c r="AK13" s="7">
        <f t="shared" si="15"/>
        <v>6.164383561643838E-2</v>
      </c>
      <c r="AL13" s="9">
        <v>6772</v>
      </c>
      <c r="AM13" s="7">
        <f t="shared" si="16"/>
        <v>-2.910394265232974E-2</v>
      </c>
      <c r="AN13" s="9">
        <v>15362</v>
      </c>
      <c r="AO13" s="7">
        <f t="shared" si="17"/>
        <v>1.2684583579444775</v>
      </c>
      <c r="AP13" s="12">
        <v>21044</v>
      </c>
      <c r="AQ13" s="23">
        <f t="shared" si="18"/>
        <v>0.36987371436010941</v>
      </c>
    </row>
    <row r="14" spans="1:44" ht="15" customHeight="1" x14ac:dyDescent="0.25">
      <c r="A14" s="14" t="s">
        <v>16</v>
      </c>
      <c r="B14" s="36" t="s">
        <v>9</v>
      </c>
      <c r="C14" s="34" t="s">
        <v>9</v>
      </c>
      <c r="D14" s="9">
        <v>750</v>
      </c>
      <c r="E14" s="38">
        <v>1</v>
      </c>
      <c r="F14" s="9">
        <v>750</v>
      </c>
      <c r="G14" s="7">
        <f t="shared" si="19"/>
        <v>0</v>
      </c>
      <c r="H14" s="9">
        <v>750</v>
      </c>
      <c r="I14" s="7">
        <f t="shared" si="20"/>
        <v>0</v>
      </c>
      <c r="J14" s="9">
        <v>750</v>
      </c>
      <c r="K14" s="7">
        <f t="shared" si="22"/>
        <v>0</v>
      </c>
      <c r="L14" s="9">
        <v>750</v>
      </c>
      <c r="M14" s="7">
        <f t="shared" si="4"/>
        <v>0</v>
      </c>
      <c r="N14" s="9">
        <v>1150</v>
      </c>
      <c r="O14" s="7">
        <f t="shared" si="21"/>
        <v>0.53333333333333344</v>
      </c>
      <c r="P14" s="9">
        <v>1835</v>
      </c>
      <c r="Q14" s="7">
        <f t="shared" si="5"/>
        <v>0.59565217391304337</v>
      </c>
      <c r="R14" s="9">
        <v>6850</v>
      </c>
      <c r="S14" s="7">
        <f t="shared" si="6"/>
        <v>2.7329700272479562</v>
      </c>
      <c r="T14" s="9">
        <f>750</f>
        <v>750</v>
      </c>
      <c r="U14" s="7">
        <f t="shared" si="7"/>
        <v>-0.89051094890510951</v>
      </c>
      <c r="V14" s="9">
        <v>1065</v>
      </c>
      <c r="W14" s="7">
        <f t="shared" si="8"/>
        <v>0.41999999999999993</v>
      </c>
      <c r="X14" s="9">
        <v>750</v>
      </c>
      <c r="Y14" s="7">
        <f t="shared" si="9"/>
        <v>-0.29577464788732399</v>
      </c>
      <c r="Z14" s="9">
        <v>750</v>
      </c>
      <c r="AA14" s="7">
        <f t="shared" si="10"/>
        <v>0</v>
      </c>
      <c r="AB14" s="9">
        <v>750</v>
      </c>
      <c r="AC14" s="7">
        <f t="shared" si="11"/>
        <v>0</v>
      </c>
      <c r="AD14" s="9">
        <v>750</v>
      </c>
      <c r="AE14" s="7">
        <f t="shared" si="12"/>
        <v>0</v>
      </c>
      <c r="AF14" s="9">
        <v>750</v>
      </c>
      <c r="AG14" s="7">
        <f t="shared" si="13"/>
        <v>0</v>
      </c>
      <c r="AH14" s="9">
        <v>750</v>
      </c>
      <c r="AI14" s="7">
        <f t="shared" si="14"/>
        <v>0</v>
      </c>
      <c r="AJ14" s="9">
        <v>750</v>
      </c>
      <c r="AK14" s="7">
        <f t="shared" si="15"/>
        <v>0</v>
      </c>
      <c r="AL14" s="9">
        <v>750</v>
      </c>
      <c r="AM14" s="7">
        <f t="shared" si="16"/>
        <v>0</v>
      </c>
      <c r="AN14" s="9">
        <v>750</v>
      </c>
      <c r="AO14" s="7">
        <f t="shared" si="17"/>
        <v>0</v>
      </c>
      <c r="AP14" s="12">
        <v>750</v>
      </c>
      <c r="AQ14" s="23">
        <f t="shared" si="18"/>
        <v>0</v>
      </c>
    </row>
    <row r="15" spans="1:44" ht="15" customHeight="1" x14ac:dyDescent="0.25">
      <c r="A15" s="15" t="s">
        <v>21</v>
      </c>
      <c r="B15" s="10">
        <v>2500</v>
      </c>
      <c r="C15" s="35" t="s">
        <v>9</v>
      </c>
      <c r="D15" s="10">
        <v>2800</v>
      </c>
      <c r="E15" s="39">
        <f t="shared" si="3"/>
        <v>0.12000000000000011</v>
      </c>
      <c r="F15" s="10">
        <v>2800</v>
      </c>
      <c r="G15" s="11">
        <f t="shared" si="19"/>
        <v>0</v>
      </c>
      <c r="H15" s="10">
        <v>2800</v>
      </c>
      <c r="I15" s="11">
        <f t="shared" si="20"/>
        <v>0</v>
      </c>
      <c r="J15" s="10">
        <v>2800</v>
      </c>
      <c r="K15" s="11">
        <f t="shared" si="22"/>
        <v>0</v>
      </c>
      <c r="L15" s="10">
        <v>2800</v>
      </c>
      <c r="M15" s="11">
        <f t="shared" si="4"/>
        <v>0</v>
      </c>
      <c r="N15" s="10">
        <v>2800</v>
      </c>
      <c r="O15" s="11">
        <f t="shared" si="21"/>
        <v>0</v>
      </c>
      <c r="P15" s="10">
        <v>2800</v>
      </c>
      <c r="Q15" s="11">
        <f t="shared" si="5"/>
        <v>0</v>
      </c>
      <c r="R15" s="10">
        <v>2800</v>
      </c>
      <c r="S15" s="11">
        <f t="shared" si="6"/>
        <v>0</v>
      </c>
      <c r="T15" s="10">
        <v>2800</v>
      </c>
      <c r="U15" s="11">
        <f t="shared" si="7"/>
        <v>0</v>
      </c>
      <c r="V15" s="10">
        <v>3500</v>
      </c>
      <c r="W15" s="11">
        <f t="shared" si="8"/>
        <v>0.25</v>
      </c>
      <c r="X15" s="10">
        <v>4000</v>
      </c>
      <c r="Y15" s="11">
        <f t="shared" si="9"/>
        <v>0.14285714285714279</v>
      </c>
      <c r="Z15" s="10">
        <v>4000</v>
      </c>
      <c r="AA15" s="11">
        <f t="shared" si="10"/>
        <v>0</v>
      </c>
      <c r="AB15" s="10">
        <v>4100</v>
      </c>
      <c r="AC15" s="11">
        <f t="shared" si="11"/>
        <v>2.4999999999999911E-2</v>
      </c>
      <c r="AD15" s="10">
        <v>4500</v>
      </c>
      <c r="AE15" s="11">
        <f t="shared" si="12"/>
        <v>9.7560975609756184E-2</v>
      </c>
      <c r="AF15" s="10">
        <v>4000</v>
      </c>
      <c r="AG15" s="11">
        <f t="shared" si="13"/>
        <v>-0.11111111111111116</v>
      </c>
      <c r="AH15" s="10">
        <v>4000</v>
      </c>
      <c r="AI15" s="11">
        <f t="shared" si="14"/>
        <v>0</v>
      </c>
      <c r="AJ15" s="10">
        <v>4000</v>
      </c>
      <c r="AK15" s="11">
        <f t="shared" si="15"/>
        <v>0</v>
      </c>
      <c r="AL15" s="10">
        <v>6000</v>
      </c>
      <c r="AM15" s="11">
        <f t="shared" si="16"/>
        <v>0.5</v>
      </c>
      <c r="AN15" s="10">
        <v>6500</v>
      </c>
      <c r="AO15" s="11">
        <f t="shared" si="17"/>
        <v>8.3333333333333259E-2</v>
      </c>
      <c r="AP15" s="13">
        <v>6500</v>
      </c>
      <c r="AQ15" s="24">
        <f t="shared" si="18"/>
        <v>0</v>
      </c>
    </row>
    <row r="16" spans="1:44" ht="15" customHeight="1" x14ac:dyDescent="0.25">
      <c r="A16" s="29"/>
      <c r="B16" s="29"/>
      <c r="C16" s="29"/>
      <c r="D16" s="30"/>
      <c r="E16" s="31"/>
      <c r="F16" s="30"/>
      <c r="G16" s="32"/>
      <c r="H16" s="30"/>
      <c r="I16" s="32"/>
      <c r="J16" s="30"/>
      <c r="K16" s="32"/>
      <c r="L16" s="30"/>
      <c r="M16" s="32"/>
      <c r="N16" s="30"/>
      <c r="O16" s="32"/>
      <c r="P16" s="30"/>
      <c r="Q16" s="32"/>
      <c r="R16" s="30"/>
      <c r="S16" s="32"/>
      <c r="T16" s="30"/>
      <c r="U16" s="32"/>
      <c r="V16" s="30"/>
      <c r="W16" s="32"/>
      <c r="X16" s="30"/>
      <c r="Y16" s="32"/>
      <c r="Z16" s="30"/>
      <c r="AA16" s="32"/>
      <c r="AB16" s="30"/>
      <c r="AC16" s="32"/>
      <c r="AD16" s="30"/>
      <c r="AE16" s="32"/>
      <c r="AF16" s="30"/>
      <c r="AG16" s="32"/>
      <c r="AH16" s="30"/>
      <c r="AI16" s="32"/>
      <c r="AJ16" s="30"/>
      <c r="AK16" s="32"/>
      <c r="AL16" s="30"/>
      <c r="AM16" s="32"/>
      <c r="AN16" s="30"/>
      <c r="AO16" s="32"/>
      <c r="AP16" s="30"/>
      <c r="AQ16" s="32"/>
      <c r="AR16" s="29"/>
    </row>
    <row r="17" spans="2:43" ht="15" customHeight="1" x14ac:dyDescent="0.25">
      <c r="B17" s="26" t="s">
        <v>12</v>
      </c>
      <c r="E17" s="25"/>
      <c r="F17" s="25"/>
      <c r="G17" s="25"/>
      <c r="H17" s="25"/>
      <c r="I17" s="25"/>
      <c r="K17" s="4"/>
      <c r="M17" s="4"/>
      <c r="O17" s="4"/>
      <c r="Q17" s="4"/>
      <c r="S17" s="4"/>
      <c r="U17" s="4"/>
      <c r="W17" s="4"/>
      <c r="Y17" s="4"/>
      <c r="AA17" s="4"/>
      <c r="AC17" s="4"/>
      <c r="AE17" s="4"/>
      <c r="AG17" s="4"/>
      <c r="AI17" s="4"/>
      <c r="AK17" s="4"/>
      <c r="AM17" s="4"/>
      <c r="AO17" s="4"/>
      <c r="AQ17" s="4"/>
    </row>
    <row r="18" spans="2:43" x14ac:dyDescent="0.25">
      <c r="E18" s="4"/>
      <c r="G18" s="4"/>
      <c r="I18" s="4"/>
      <c r="K18" s="4"/>
      <c r="M18" s="4"/>
      <c r="O18" s="4"/>
      <c r="Q18" s="4"/>
      <c r="S18" s="4"/>
      <c r="U18" s="4"/>
      <c r="W18" s="4"/>
      <c r="Y18" s="4"/>
      <c r="AA18" s="4"/>
      <c r="AC18" s="4"/>
      <c r="AE18" s="4"/>
      <c r="AG18" s="4"/>
      <c r="AI18" s="4"/>
      <c r="AK18" s="4"/>
      <c r="AM18" s="4"/>
      <c r="AO18" s="4"/>
      <c r="AQ18" s="4"/>
    </row>
    <row r="19" spans="2:43" x14ac:dyDescent="0.25">
      <c r="B19" s="25" t="s">
        <v>13</v>
      </c>
      <c r="E19" s="27"/>
      <c r="F19" s="27"/>
      <c r="G19" s="27"/>
      <c r="H19" s="27"/>
      <c r="I19" s="27"/>
      <c r="J19" s="2"/>
      <c r="K19" s="2"/>
      <c r="L19" s="2"/>
      <c r="M19" s="2"/>
      <c r="N19" s="2"/>
      <c r="O19" s="2"/>
      <c r="P19" s="2"/>
    </row>
    <row r="20" spans="2:43" x14ac:dyDescent="0.25">
      <c r="B20" s="25" t="s">
        <v>14</v>
      </c>
      <c r="E20" s="28"/>
      <c r="F20" s="28"/>
      <c r="G20" s="28"/>
      <c r="H20" s="28"/>
      <c r="I20" s="28"/>
      <c r="J20" s="2"/>
      <c r="K20" s="2"/>
      <c r="L20" s="2"/>
      <c r="M20" s="2"/>
      <c r="N20" s="2"/>
      <c r="O20" s="2"/>
      <c r="P20" s="2"/>
    </row>
    <row r="21" spans="2:43" x14ac:dyDescent="0.25">
      <c r="E21" s="4"/>
      <c r="G21" s="4"/>
      <c r="I21" s="4"/>
      <c r="J21" s="2"/>
      <c r="K21" s="2"/>
      <c r="L21" s="2"/>
      <c r="M21" s="2"/>
      <c r="N21" s="2"/>
      <c r="O21" s="2"/>
      <c r="P21" s="2"/>
    </row>
    <row r="22" spans="2:43" x14ac:dyDescent="0.25">
      <c r="B22" s="1" t="s">
        <v>15</v>
      </c>
      <c r="E22" s="4"/>
      <c r="G22" s="4"/>
      <c r="I22" s="4"/>
      <c r="J22" s="3"/>
      <c r="K22" s="3"/>
      <c r="L22" s="3"/>
      <c r="M22" s="3"/>
      <c r="N22" s="3"/>
      <c r="O22" s="3"/>
      <c r="P22" s="3"/>
    </row>
    <row r="24" spans="2:43" x14ac:dyDescent="0.25">
      <c r="B24" s="1" t="s">
        <v>18</v>
      </c>
    </row>
    <row r="25" spans="2:43" x14ac:dyDescent="0.25">
      <c r="B25" s="1" t="s">
        <v>19</v>
      </c>
    </row>
    <row r="26" spans="2:43" x14ac:dyDescent="0.25">
      <c r="B26" s="1" t="s">
        <v>20</v>
      </c>
    </row>
  </sheetData>
  <mergeCells count="23">
    <mergeCell ref="A1:G1"/>
    <mergeCell ref="X3:Y3"/>
    <mergeCell ref="A3:A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B3:C3"/>
    <mergeCell ref="AL3:AM3"/>
    <mergeCell ref="AN3:AO3"/>
    <mergeCell ref="AP3:AQ3"/>
    <mergeCell ref="Z3:AA3"/>
    <mergeCell ref="AB3:AC3"/>
    <mergeCell ref="AD3:AE3"/>
    <mergeCell ref="AF3:AG3"/>
    <mergeCell ref="AH3:AI3"/>
    <mergeCell ref="AJ3:AK3"/>
  </mergeCells>
  <pageMargins left="0.6" right="0.6" top="0.75" bottom="0.75" header="0.3" footer="0.3"/>
  <pageSetup orientation="landscape" r:id="rId1"/>
  <headerFooter>
    <oddHeader>&amp;L&amp;"Times New Roman,Bold"&amp;UNewfoundland Power Capital Expenditures Requested by Asset Class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Normal="100" workbookViewId="0">
      <selection activeCell="D28" sqref="D28"/>
    </sheetView>
  </sheetViews>
  <sheetFormatPr defaultColWidth="9.140625" defaultRowHeight="15" x14ac:dyDescent="0.25"/>
  <cols>
    <col min="1" max="1" width="25.7109375" style="1" customWidth="1"/>
    <col min="2" max="2" width="8.7109375" style="1" customWidth="1"/>
    <col min="3" max="3" width="10.85546875" style="1" customWidth="1"/>
    <col min="4" max="4" width="8.7109375" style="1" customWidth="1"/>
    <col min="5" max="5" width="10.85546875" style="4" customWidth="1"/>
    <col min="6" max="6" width="8.7109375" style="1" customWidth="1"/>
    <col min="7" max="7" width="10.85546875" style="4" customWidth="1"/>
    <col min="8" max="8" width="8.7109375" style="1" customWidth="1"/>
    <col min="9" max="9" width="10.85546875" style="4" customWidth="1"/>
    <col min="10" max="10" width="8.7109375" style="1" customWidth="1"/>
    <col min="11" max="11" width="10.85546875" style="4" customWidth="1"/>
    <col min="12" max="12" width="8.7109375" style="1" customWidth="1"/>
    <col min="13" max="13" width="10.85546875" style="4" customWidth="1"/>
    <col min="14" max="14" width="8.7109375" style="1" customWidth="1"/>
    <col min="15" max="15" width="10.85546875" style="4" customWidth="1"/>
    <col min="16" max="16" width="8.7109375" style="1" customWidth="1"/>
    <col min="17" max="17" width="10.85546875" style="4" customWidth="1"/>
    <col min="18" max="18" width="8.7109375" style="1" customWidth="1"/>
    <col min="19" max="19" width="10.85546875" style="4" customWidth="1"/>
    <col min="20" max="20" width="8.7109375" style="1" customWidth="1"/>
    <col min="21" max="21" width="10.85546875" style="4" customWidth="1"/>
    <col min="22" max="22" width="8.7109375" style="1" customWidth="1"/>
    <col min="23" max="23" width="10.85546875" style="4" customWidth="1"/>
    <col min="24" max="24" width="8.7109375" style="1" customWidth="1"/>
    <col min="25" max="25" width="10.85546875" style="4" customWidth="1"/>
    <col min="26" max="26" width="8.7109375" style="1" customWidth="1"/>
    <col min="27" max="27" width="10.85546875" style="4" customWidth="1"/>
    <col min="28" max="28" width="8.7109375" style="1" customWidth="1"/>
    <col min="29" max="29" width="10.85546875" style="4" customWidth="1"/>
    <col min="30" max="30" width="8.7109375" style="1" customWidth="1"/>
    <col min="31" max="31" width="10.85546875" style="4" customWidth="1"/>
    <col min="32" max="32" width="8.7109375" style="1" customWidth="1"/>
    <col min="33" max="33" width="10.85546875" style="4" customWidth="1"/>
    <col min="34" max="34" width="8.7109375" style="1" customWidth="1"/>
    <col min="35" max="35" width="10.85546875" style="4" customWidth="1"/>
    <col min="36" max="36" width="8.7109375" style="1" customWidth="1"/>
    <col min="37" max="37" width="10.85546875" style="4" customWidth="1"/>
    <col min="38" max="38" width="8.7109375" style="1" customWidth="1"/>
    <col min="39" max="39" width="10.85546875" style="4" customWidth="1"/>
    <col min="40" max="40" width="8.7109375" style="1" customWidth="1"/>
    <col min="41" max="41" width="10.85546875" style="4" customWidth="1"/>
    <col min="42" max="42" width="8.7109375" style="1" customWidth="1"/>
    <col min="43" max="43" width="10.85546875" style="4" customWidth="1"/>
    <col min="44" max="16384" width="9.140625" style="1"/>
  </cols>
  <sheetData>
    <row r="1" spans="1:43" x14ac:dyDescent="0.25">
      <c r="A1" s="42"/>
      <c r="B1" s="42"/>
      <c r="C1" s="42"/>
      <c r="D1" s="42"/>
      <c r="E1" s="42"/>
      <c r="F1" s="42"/>
      <c r="G1" s="42"/>
    </row>
    <row r="3" spans="1:43" x14ac:dyDescent="0.25">
      <c r="A3" s="43"/>
      <c r="B3" s="40">
        <v>2002</v>
      </c>
      <c r="C3" s="41"/>
      <c r="D3" s="40">
        <v>2003</v>
      </c>
      <c r="E3" s="41"/>
      <c r="F3" s="40">
        <v>2004</v>
      </c>
      <c r="G3" s="41"/>
      <c r="H3" s="40">
        <v>2005</v>
      </c>
      <c r="I3" s="41"/>
      <c r="J3" s="40">
        <v>2006</v>
      </c>
      <c r="K3" s="41"/>
      <c r="L3" s="40">
        <v>2007</v>
      </c>
      <c r="M3" s="41"/>
      <c r="N3" s="40">
        <v>2008</v>
      </c>
      <c r="O3" s="41"/>
      <c r="P3" s="40">
        <v>2009</v>
      </c>
      <c r="Q3" s="41"/>
      <c r="R3" s="40">
        <v>2010</v>
      </c>
      <c r="S3" s="41"/>
      <c r="T3" s="40">
        <v>2011</v>
      </c>
      <c r="U3" s="41"/>
      <c r="V3" s="40">
        <v>2012</v>
      </c>
      <c r="W3" s="41"/>
      <c r="X3" s="40">
        <v>2013</v>
      </c>
      <c r="Y3" s="41"/>
      <c r="Z3" s="40">
        <v>2014</v>
      </c>
      <c r="AA3" s="41"/>
      <c r="AB3" s="40">
        <v>2015</v>
      </c>
      <c r="AC3" s="41"/>
      <c r="AD3" s="40">
        <v>2016</v>
      </c>
      <c r="AE3" s="41"/>
      <c r="AF3" s="40">
        <v>2017</v>
      </c>
      <c r="AG3" s="41"/>
      <c r="AH3" s="40">
        <v>2018</v>
      </c>
      <c r="AI3" s="41"/>
      <c r="AJ3" s="40">
        <v>2019</v>
      </c>
      <c r="AK3" s="41"/>
      <c r="AL3" s="40">
        <v>2020</v>
      </c>
      <c r="AM3" s="41"/>
      <c r="AN3" s="40">
        <v>2021</v>
      </c>
      <c r="AO3" s="41"/>
      <c r="AP3" s="40">
        <v>2022</v>
      </c>
      <c r="AQ3" s="41"/>
    </row>
    <row r="4" spans="1:43" ht="15" customHeight="1" x14ac:dyDescent="0.25">
      <c r="A4" s="44"/>
      <c r="B4" s="5" t="s">
        <v>10</v>
      </c>
      <c r="C4" s="6" t="s">
        <v>11</v>
      </c>
      <c r="D4" s="5" t="s">
        <v>10</v>
      </c>
      <c r="E4" s="6" t="s">
        <v>11</v>
      </c>
      <c r="F4" s="5" t="s">
        <v>10</v>
      </c>
      <c r="G4" s="6" t="s">
        <v>11</v>
      </c>
      <c r="H4" s="5" t="s">
        <v>10</v>
      </c>
      <c r="I4" s="6" t="s">
        <v>11</v>
      </c>
      <c r="J4" s="5" t="s">
        <v>10</v>
      </c>
      <c r="K4" s="6" t="s">
        <v>11</v>
      </c>
      <c r="L4" s="5" t="s">
        <v>10</v>
      </c>
      <c r="M4" s="6" t="s">
        <v>11</v>
      </c>
      <c r="N4" s="5" t="s">
        <v>10</v>
      </c>
      <c r="O4" s="6" t="s">
        <v>11</v>
      </c>
      <c r="P4" s="5" t="s">
        <v>10</v>
      </c>
      <c r="Q4" s="6" t="s">
        <v>11</v>
      </c>
      <c r="R4" s="5" t="s">
        <v>10</v>
      </c>
      <c r="S4" s="6" t="s">
        <v>11</v>
      </c>
      <c r="T4" s="5" t="s">
        <v>10</v>
      </c>
      <c r="U4" s="6" t="s">
        <v>11</v>
      </c>
      <c r="V4" s="5" t="s">
        <v>10</v>
      </c>
      <c r="W4" s="6" t="s">
        <v>11</v>
      </c>
      <c r="X4" s="5" t="s">
        <v>10</v>
      </c>
      <c r="Y4" s="6" t="s">
        <v>11</v>
      </c>
      <c r="Z4" s="5" t="s">
        <v>10</v>
      </c>
      <c r="AA4" s="6" t="s">
        <v>11</v>
      </c>
      <c r="AB4" s="5" t="s">
        <v>10</v>
      </c>
      <c r="AC4" s="6" t="s">
        <v>11</v>
      </c>
      <c r="AD4" s="5" t="s">
        <v>10</v>
      </c>
      <c r="AE4" s="6" t="s">
        <v>11</v>
      </c>
      <c r="AF4" s="5" t="s">
        <v>10</v>
      </c>
      <c r="AG4" s="6" t="s">
        <v>11</v>
      </c>
      <c r="AH4" s="5" t="s">
        <v>10</v>
      </c>
      <c r="AI4" s="6" t="s">
        <v>11</v>
      </c>
      <c r="AJ4" s="5" t="s">
        <v>10</v>
      </c>
      <c r="AK4" s="6" t="s">
        <v>11</v>
      </c>
      <c r="AL4" s="5" t="s">
        <v>10</v>
      </c>
      <c r="AM4" s="6" t="s">
        <v>11</v>
      </c>
      <c r="AN4" s="5" t="s">
        <v>10</v>
      </c>
      <c r="AO4" s="6" t="s">
        <v>11</v>
      </c>
      <c r="AP4" s="5" t="s">
        <v>10</v>
      </c>
      <c r="AQ4" s="6" t="s">
        <v>11</v>
      </c>
    </row>
    <row r="5" spans="1:43" ht="15" customHeight="1" x14ac:dyDescent="0.25">
      <c r="A5" s="14" t="s">
        <v>7</v>
      </c>
      <c r="B5" s="16">
        <v>4521</v>
      </c>
      <c r="C5" s="33" t="s">
        <v>9</v>
      </c>
      <c r="D5" s="16">
        <v>4015</v>
      </c>
      <c r="E5" s="37">
        <f>D5/B5-1</f>
        <v>-0.11192214111922139</v>
      </c>
      <c r="F5" s="8">
        <v>5345</v>
      </c>
      <c r="G5" s="7">
        <f t="shared" ref="G5" si="0">F5/D5-1</f>
        <v>0.33125778331257782</v>
      </c>
      <c r="H5" s="16">
        <v>2737</v>
      </c>
      <c r="I5" s="7">
        <f t="shared" ref="I5" si="1">H5/F5-1</f>
        <v>-0.48793264733395691</v>
      </c>
      <c r="J5" s="20">
        <v>3788</v>
      </c>
      <c r="K5" s="7">
        <f t="shared" ref="K5:K6" si="2">J5/H5-1</f>
        <v>0.38399707709170627</v>
      </c>
      <c r="L5" s="9">
        <v>19188</v>
      </c>
      <c r="M5" s="7">
        <f>L5/J5-1</f>
        <v>4.0654699049630416</v>
      </c>
      <c r="N5" s="9">
        <v>3385</v>
      </c>
      <c r="O5" s="7">
        <f>N5/L5-1</f>
        <v>-0.8235876589535126</v>
      </c>
      <c r="P5" s="9">
        <v>8899</v>
      </c>
      <c r="Q5" s="7">
        <f>P5/N5-1</f>
        <v>1.6289512555391434</v>
      </c>
      <c r="R5" s="9">
        <v>5279</v>
      </c>
      <c r="S5" s="7">
        <f>R5/P5-1</f>
        <v>-0.40678727946960336</v>
      </c>
      <c r="T5" s="9">
        <f>7696+1800</f>
        <v>9496</v>
      </c>
      <c r="U5" s="7">
        <f>T5/R5-1</f>
        <v>0.79882553513923082</v>
      </c>
      <c r="V5" s="9">
        <v>9933</v>
      </c>
      <c r="W5" s="7">
        <f>V5/T5-1</f>
        <v>4.6019376579612414E-2</v>
      </c>
      <c r="X5" s="9">
        <v>4450</v>
      </c>
      <c r="Y5" s="7">
        <f>X5/V5-1</f>
        <v>-0.55199838920769151</v>
      </c>
      <c r="Z5" s="9">
        <v>9010</v>
      </c>
      <c r="AA5" s="7">
        <f>Z5/X5-1</f>
        <v>1.0247191011235954</v>
      </c>
      <c r="AB5" s="9">
        <v>4698</v>
      </c>
      <c r="AC5" s="7">
        <f>AB5/Z5-1</f>
        <v>-0.47857935627081016</v>
      </c>
      <c r="AD5" s="9">
        <v>17357</v>
      </c>
      <c r="AE5" s="7">
        <f>AD5/AB5-1</f>
        <v>2.6945508727117922</v>
      </c>
      <c r="AF5" s="9">
        <v>7026</v>
      </c>
      <c r="AG5" s="7">
        <f>AF5/AD5-1</f>
        <v>-0.59520654490983471</v>
      </c>
      <c r="AH5" s="9">
        <v>2119</v>
      </c>
      <c r="AI5" s="7">
        <f>AH5/AF5-1</f>
        <v>-0.69840592086535724</v>
      </c>
      <c r="AJ5" s="9">
        <v>2663</v>
      </c>
      <c r="AK5" s="7">
        <f>AJ5/AH5-1</f>
        <v>0.25672487022180279</v>
      </c>
      <c r="AL5" s="9">
        <v>6849</v>
      </c>
      <c r="AM5" s="7">
        <f>AL5/AJ5-1</f>
        <v>1.5719113781449492</v>
      </c>
      <c r="AN5" s="9">
        <v>11180</v>
      </c>
      <c r="AO5" s="7">
        <f>AN5/AL5-1</f>
        <v>0.6323550883340634</v>
      </c>
      <c r="AP5" s="21" t="s">
        <v>9</v>
      </c>
      <c r="AQ5" s="17" t="s">
        <v>9</v>
      </c>
    </row>
    <row r="6" spans="1:43" ht="15" customHeight="1" x14ac:dyDescent="0.25">
      <c r="A6" s="14" t="s">
        <v>8</v>
      </c>
      <c r="B6" s="8">
        <v>3002</v>
      </c>
      <c r="C6" s="34" t="s">
        <v>9</v>
      </c>
      <c r="D6" s="8">
        <v>3061</v>
      </c>
      <c r="E6" s="38">
        <f t="shared" ref="E6:E15" si="3">D6/B6-1</f>
        <v>1.9653564290472936E-2</v>
      </c>
      <c r="F6" s="8">
        <v>0</v>
      </c>
      <c r="G6" s="7">
        <f>F6/D6-1</f>
        <v>-1</v>
      </c>
      <c r="H6" s="8">
        <v>1124</v>
      </c>
      <c r="I6" s="7">
        <v>1</v>
      </c>
      <c r="J6" s="9">
        <v>120</v>
      </c>
      <c r="K6" s="7">
        <f t="shared" si="2"/>
        <v>-0.89323843416370108</v>
      </c>
      <c r="L6" s="9">
        <v>0</v>
      </c>
      <c r="M6" s="7">
        <f t="shared" ref="M6:M15" si="4">L6/J6-1</f>
        <v>-1</v>
      </c>
      <c r="N6" s="9">
        <v>100</v>
      </c>
      <c r="O6" s="7">
        <v>1</v>
      </c>
      <c r="P6" s="9">
        <v>100</v>
      </c>
      <c r="Q6" s="7">
        <f t="shared" ref="Q6:Q15" si="5">P6/N6-1</f>
        <v>0</v>
      </c>
      <c r="R6" s="9">
        <v>150</v>
      </c>
      <c r="S6" s="7">
        <f t="shared" ref="S6:S15" si="6">R6/P6-1</f>
        <v>0.5</v>
      </c>
      <c r="T6" s="9">
        <f>268</f>
        <v>268</v>
      </c>
      <c r="U6" s="7">
        <f t="shared" ref="U6:U15" si="7">T6/R6-1</f>
        <v>0.78666666666666663</v>
      </c>
      <c r="V6" s="9">
        <v>156</v>
      </c>
      <c r="W6" s="7">
        <f t="shared" ref="W6:W15" si="8">V6/T6-1</f>
        <v>-0.41791044776119401</v>
      </c>
      <c r="X6" s="9">
        <v>284</v>
      </c>
      <c r="Y6" s="7">
        <f t="shared" ref="Y6:Y15" si="9">X6/V6-1</f>
        <v>0.82051282051282048</v>
      </c>
      <c r="Z6" s="9">
        <v>2010</v>
      </c>
      <c r="AA6" s="7">
        <f t="shared" ref="AA6:AA14" si="10">Z6/X6-1</f>
        <v>6.077464788732394</v>
      </c>
      <c r="AB6" s="9">
        <v>216</v>
      </c>
      <c r="AC6" s="7">
        <f t="shared" ref="AC6:AC15" si="11">AB6/Z6-1</f>
        <v>-0.89253731343283582</v>
      </c>
      <c r="AD6" s="9">
        <v>1738</v>
      </c>
      <c r="AE6" s="7">
        <f t="shared" ref="AE6:AE15" si="12">AD6/AB6-1</f>
        <v>7.0462962962962958</v>
      </c>
      <c r="AF6" s="9">
        <v>234</v>
      </c>
      <c r="AG6" s="7">
        <f t="shared" ref="AG6:AG15" si="13">AF6/AD6-1</f>
        <v>-0.86536248561565021</v>
      </c>
      <c r="AH6" s="9">
        <v>6301</v>
      </c>
      <c r="AI6" s="7">
        <f t="shared" ref="AI6:AI15" si="14">AH6/AF6-1</f>
        <v>25.927350427350426</v>
      </c>
      <c r="AJ6" s="9">
        <v>8242</v>
      </c>
      <c r="AK6" s="7">
        <f t="shared" ref="AK6:AK15" si="15">AJ6/AH6-1</f>
        <v>0.30804634185049995</v>
      </c>
      <c r="AL6" s="9">
        <v>349</v>
      </c>
      <c r="AM6" s="7">
        <f t="shared" ref="AM6:AM15" si="16">AL6/AJ6-1</f>
        <v>-0.95765590876000972</v>
      </c>
      <c r="AN6" s="9">
        <v>330</v>
      </c>
      <c r="AO6" s="7">
        <f t="shared" ref="AO6:AO15" si="17">AN6/AL6-1</f>
        <v>-5.4441260744985676E-2</v>
      </c>
      <c r="AP6" s="12" t="s">
        <v>9</v>
      </c>
      <c r="AQ6" s="18" t="s">
        <v>9</v>
      </c>
    </row>
    <row r="7" spans="1:43" ht="15" customHeight="1" x14ac:dyDescent="0.25">
      <c r="A7" s="14" t="s">
        <v>0</v>
      </c>
      <c r="B7" s="9">
        <v>7347</v>
      </c>
      <c r="C7" s="34" t="s">
        <v>9</v>
      </c>
      <c r="D7" s="9">
        <v>6158</v>
      </c>
      <c r="E7" s="38">
        <f t="shared" si="3"/>
        <v>-0.16183476248809037</v>
      </c>
      <c r="F7" s="9">
        <v>5199</v>
      </c>
      <c r="G7" s="7">
        <f t="shared" ref="G7:G15" si="18">F7/D7-1</f>
        <v>-0.15573238064306594</v>
      </c>
      <c r="H7" s="9">
        <f>3037+400</f>
        <v>3437</v>
      </c>
      <c r="I7" s="7">
        <f t="shared" ref="I7:I15" si="19">H7/F7-1</f>
        <v>-0.33891132910175037</v>
      </c>
      <c r="J7" s="9">
        <f>4040+80</f>
        <v>4120</v>
      </c>
      <c r="K7" s="7">
        <f>J7/H7-1</f>
        <v>0.19871981379109682</v>
      </c>
      <c r="L7" s="9">
        <v>3968</v>
      </c>
      <c r="M7" s="7">
        <f t="shared" si="4"/>
        <v>-3.6893203883495151E-2</v>
      </c>
      <c r="N7" s="9">
        <v>7177</v>
      </c>
      <c r="O7" s="7">
        <f t="shared" ref="O7:O15" si="20">N7/L7-1</f>
        <v>0.80871975806451624</v>
      </c>
      <c r="P7" s="9">
        <v>7469</v>
      </c>
      <c r="Q7" s="7">
        <f t="shared" si="5"/>
        <v>4.0685523199108342E-2</v>
      </c>
      <c r="R7" s="9">
        <v>10218</v>
      </c>
      <c r="S7" s="7">
        <f t="shared" si="6"/>
        <v>0.36805462578658465</v>
      </c>
      <c r="T7" s="9">
        <f>11647</f>
        <v>11647</v>
      </c>
      <c r="U7" s="7">
        <f t="shared" si="7"/>
        <v>0.1398512429046781</v>
      </c>
      <c r="V7" s="9">
        <v>12776</v>
      </c>
      <c r="W7" s="7">
        <f t="shared" si="8"/>
        <v>9.6934833004207022E-2</v>
      </c>
      <c r="X7" s="9">
        <v>17618</v>
      </c>
      <c r="Y7" s="7">
        <f t="shared" si="9"/>
        <v>0.378991859737007</v>
      </c>
      <c r="Z7" s="9">
        <v>18170</v>
      </c>
      <c r="AA7" s="7">
        <f t="shared" si="10"/>
        <v>3.1331592689294974E-2</v>
      </c>
      <c r="AB7" s="9">
        <v>22478</v>
      </c>
      <c r="AC7" s="7">
        <f t="shared" si="11"/>
        <v>0.23709411117226198</v>
      </c>
      <c r="AD7" s="9">
        <v>17940</v>
      </c>
      <c r="AE7" s="7">
        <f t="shared" si="12"/>
        <v>-0.2018862888157309</v>
      </c>
      <c r="AF7" s="9">
        <v>18239</v>
      </c>
      <c r="AG7" s="7">
        <f t="shared" si="13"/>
        <v>1.6666666666666607E-2</v>
      </c>
      <c r="AH7" s="9">
        <v>12788</v>
      </c>
      <c r="AI7" s="7">
        <f t="shared" si="14"/>
        <v>-0.29886506935687263</v>
      </c>
      <c r="AJ7" s="9">
        <v>19731</v>
      </c>
      <c r="AK7" s="7">
        <f t="shared" si="15"/>
        <v>0.54293087269314988</v>
      </c>
      <c r="AL7" s="9">
        <v>15204</v>
      </c>
      <c r="AM7" s="7">
        <f t="shared" si="16"/>
        <v>-0.22943591303025701</v>
      </c>
      <c r="AN7" s="9">
        <v>14280</v>
      </c>
      <c r="AO7" s="7">
        <f t="shared" si="17"/>
        <v>-6.0773480662983381E-2</v>
      </c>
      <c r="AP7" s="12" t="s">
        <v>9</v>
      </c>
      <c r="AQ7" s="18" t="s">
        <v>9</v>
      </c>
    </row>
    <row r="8" spans="1:43" ht="15" customHeight="1" x14ac:dyDescent="0.25">
      <c r="A8" s="14" t="s">
        <v>1</v>
      </c>
      <c r="B8" s="9">
        <v>2861</v>
      </c>
      <c r="C8" s="34" t="s">
        <v>9</v>
      </c>
      <c r="D8" s="9">
        <v>4129</v>
      </c>
      <c r="E8" s="38">
        <f t="shared" si="3"/>
        <v>0.44320167773505759</v>
      </c>
      <c r="F8" s="9">
        <v>2315</v>
      </c>
      <c r="G8" s="7">
        <f>F8/D8-1</f>
        <v>-0.43933155727779127</v>
      </c>
      <c r="H8" s="9">
        <v>2597</v>
      </c>
      <c r="I8" s="7">
        <f t="shared" si="19"/>
        <v>0.12181425485961128</v>
      </c>
      <c r="J8" s="9">
        <f>4054</f>
        <v>4054</v>
      </c>
      <c r="K8" s="7">
        <f t="shared" ref="K8:K15" si="21">J8/H8-1</f>
        <v>0.56103195995379274</v>
      </c>
      <c r="L8" s="9">
        <v>4283</v>
      </c>
      <c r="M8" s="7">
        <f t="shared" si="4"/>
        <v>5.6487419832264463E-2</v>
      </c>
      <c r="N8" s="9">
        <v>4978</v>
      </c>
      <c r="O8" s="7">
        <f t="shared" si="20"/>
        <v>0.16226943731029642</v>
      </c>
      <c r="P8" s="9">
        <v>4507</v>
      </c>
      <c r="Q8" s="7">
        <f t="shared" si="5"/>
        <v>-9.4616311771795858E-2</v>
      </c>
      <c r="R8" s="9">
        <v>5915</v>
      </c>
      <c r="S8" s="7">
        <f t="shared" si="6"/>
        <v>0.31240292877745723</v>
      </c>
      <c r="T8" s="9">
        <f>4745</f>
        <v>4745</v>
      </c>
      <c r="U8" s="7">
        <f t="shared" si="7"/>
        <v>-0.19780219780219777</v>
      </c>
      <c r="V8" s="9">
        <v>5577</v>
      </c>
      <c r="W8" s="7">
        <f t="shared" si="8"/>
        <v>0.1753424657534246</v>
      </c>
      <c r="X8" s="9">
        <v>5371</v>
      </c>
      <c r="Y8" s="7">
        <f t="shared" si="9"/>
        <v>-3.6937421552806216E-2</v>
      </c>
      <c r="Z8" s="9">
        <v>5469</v>
      </c>
      <c r="AA8" s="7">
        <f t="shared" si="10"/>
        <v>1.8246136659839873E-2</v>
      </c>
      <c r="AB8" s="9">
        <v>5731</v>
      </c>
      <c r="AC8" s="7">
        <f t="shared" si="11"/>
        <v>4.7906381422563538E-2</v>
      </c>
      <c r="AD8" s="9">
        <v>6067</v>
      </c>
      <c r="AE8" s="7">
        <f t="shared" si="12"/>
        <v>5.8628511603559641E-2</v>
      </c>
      <c r="AF8" s="9">
        <v>6711</v>
      </c>
      <c r="AG8" s="7">
        <f t="shared" si="13"/>
        <v>0.10614801384539319</v>
      </c>
      <c r="AH8" s="9">
        <v>7168</v>
      </c>
      <c r="AI8" s="7">
        <f t="shared" si="14"/>
        <v>6.8097153926389487E-2</v>
      </c>
      <c r="AJ8" s="9">
        <v>11491</v>
      </c>
      <c r="AK8" s="7">
        <f t="shared" si="15"/>
        <v>0.60309709821428581</v>
      </c>
      <c r="AL8" s="9">
        <v>9623</v>
      </c>
      <c r="AM8" s="7">
        <f t="shared" si="16"/>
        <v>-0.16256200504742846</v>
      </c>
      <c r="AN8" s="9">
        <v>9751</v>
      </c>
      <c r="AO8" s="7">
        <f t="shared" si="17"/>
        <v>1.3301465239530241E-2</v>
      </c>
      <c r="AP8" s="12" t="s">
        <v>9</v>
      </c>
      <c r="AQ8" s="18" t="s">
        <v>9</v>
      </c>
    </row>
    <row r="9" spans="1:43" ht="15" customHeight="1" x14ac:dyDescent="0.25">
      <c r="A9" s="14" t="s">
        <v>2</v>
      </c>
      <c r="B9" s="9">
        <v>27188</v>
      </c>
      <c r="C9" s="34" t="s">
        <v>9</v>
      </c>
      <c r="D9" s="9">
        <v>26582</v>
      </c>
      <c r="E9" s="38">
        <f t="shared" si="3"/>
        <v>-2.228924525525966E-2</v>
      </c>
      <c r="F9" s="9">
        <v>27636</v>
      </c>
      <c r="G9" s="7">
        <f t="shared" si="18"/>
        <v>3.9650891580768954E-2</v>
      </c>
      <c r="H9" s="9">
        <v>28635</v>
      </c>
      <c r="I9" s="7">
        <f t="shared" si="19"/>
        <v>3.6148501953973122E-2</v>
      </c>
      <c r="J9" s="9">
        <f>26809+1214</f>
        <v>28023</v>
      </c>
      <c r="K9" s="7">
        <f t="shared" si="21"/>
        <v>-2.1372446306966997E-2</v>
      </c>
      <c r="L9" s="9">
        <v>24103</v>
      </c>
      <c r="M9" s="7">
        <f t="shared" si="4"/>
        <v>-0.13988509438675378</v>
      </c>
      <c r="N9" s="9">
        <v>28566</v>
      </c>
      <c r="O9" s="7">
        <f t="shared" si="20"/>
        <v>0.18516367257187905</v>
      </c>
      <c r="P9" s="9">
        <v>31046</v>
      </c>
      <c r="Q9" s="7">
        <f t="shared" si="5"/>
        <v>8.6816495134075522E-2</v>
      </c>
      <c r="R9" s="9">
        <v>31965</v>
      </c>
      <c r="S9" s="7">
        <f t="shared" si="6"/>
        <v>2.9601236874315484E-2</v>
      </c>
      <c r="T9" s="9">
        <f>36842</f>
        <v>36842</v>
      </c>
      <c r="U9" s="7">
        <f t="shared" si="7"/>
        <v>0.15257312685750035</v>
      </c>
      <c r="V9" s="9">
        <v>38047</v>
      </c>
      <c r="W9" s="7">
        <f t="shared" si="8"/>
        <v>3.2707236306389387E-2</v>
      </c>
      <c r="X9" s="9">
        <v>38740</v>
      </c>
      <c r="Y9" s="7">
        <f t="shared" si="9"/>
        <v>1.821431387494421E-2</v>
      </c>
      <c r="Z9" s="9">
        <v>56377</v>
      </c>
      <c r="AA9" s="7">
        <f t="shared" si="10"/>
        <v>0.45526587506453287</v>
      </c>
      <c r="AB9" s="9">
        <v>42473</v>
      </c>
      <c r="AC9" s="7">
        <f t="shared" si="11"/>
        <v>-0.24662539688170704</v>
      </c>
      <c r="AD9" s="9">
        <v>45055</v>
      </c>
      <c r="AE9" s="7">
        <f t="shared" si="12"/>
        <v>6.0791561698019914E-2</v>
      </c>
      <c r="AF9" s="9">
        <v>48217</v>
      </c>
      <c r="AG9" s="7">
        <f t="shared" si="13"/>
        <v>7.0180890023304743E-2</v>
      </c>
      <c r="AH9" s="9">
        <v>38857</v>
      </c>
      <c r="AI9" s="7">
        <f t="shared" si="14"/>
        <v>-0.19412240496090594</v>
      </c>
      <c r="AJ9" s="9">
        <v>40151</v>
      </c>
      <c r="AK9" s="7">
        <f t="shared" si="15"/>
        <v>3.3301593020562681E-2</v>
      </c>
      <c r="AL9" s="9">
        <v>44623</v>
      </c>
      <c r="AM9" s="7">
        <f t="shared" si="16"/>
        <v>0.11137954222808899</v>
      </c>
      <c r="AN9" s="9">
        <v>45875</v>
      </c>
      <c r="AO9" s="7">
        <f t="shared" si="17"/>
        <v>2.8057279878089814E-2</v>
      </c>
      <c r="AP9" s="12" t="s">
        <v>9</v>
      </c>
      <c r="AQ9" s="18" t="s">
        <v>9</v>
      </c>
    </row>
    <row r="10" spans="1:43" ht="15" customHeight="1" x14ac:dyDescent="0.25">
      <c r="A10" s="14" t="s">
        <v>3</v>
      </c>
      <c r="B10" s="9">
        <v>1420</v>
      </c>
      <c r="C10" s="34" t="s">
        <v>9</v>
      </c>
      <c r="D10" s="9">
        <v>910</v>
      </c>
      <c r="E10" s="38">
        <f t="shared" si="3"/>
        <v>-0.35915492957746475</v>
      </c>
      <c r="F10" s="9">
        <v>709</v>
      </c>
      <c r="G10" s="7">
        <f t="shared" si="18"/>
        <v>-0.22087912087912087</v>
      </c>
      <c r="H10" s="9">
        <f>1016+110</f>
        <v>1126</v>
      </c>
      <c r="I10" s="7">
        <f t="shared" si="19"/>
        <v>0.58815232722143862</v>
      </c>
      <c r="J10" s="9">
        <f>1527+705</f>
        <v>2232</v>
      </c>
      <c r="K10" s="7">
        <f t="shared" si="21"/>
        <v>0.98223801065719352</v>
      </c>
      <c r="L10" s="9">
        <v>1995</v>
      </c>
      <c r="M10" s="7">
        <f t="shared" si="4"/>
        <v>-0.10618279569892475</v>
      </c>
      <c r="N10" s="9">
        <v>977</v>
      </c>
      <c r="O10" s="7">
        <f t="shared" si="20"/>
        <v>-0.51027568922305766</v>
      </c>
      <c r="P10" s="9">
        <v>835</v>
      </c>
      <c r="Q10" s="7">
        <f t="shared" si="5"/>
        <v>-0.14534288638689863</v>
      </c>
      <c r="R10" s="9">
        <v>1381</v>
      </c>
      <c r="S10" s="7">
        <f t="shared" si="6"/>
        <v>0.65389221556886223</v>
      </c>
      <c r="T10" s="9">
        <f>1792</f>
        <v>1792</v>
      </c>
      <c r="U10" s="7">
        <f t="shared" si="7"/>
        <v>0.29761042722664732</v>
      </c>
      <c r="V10" s="9">
        <v>2026</v>
      </c>
      <c r="W10" s="7">
        <f t="shared" si="8"/>
        <v>0.13058035714285721</v>
      </c>
      <c r="X10" s="9">
        <v>1737</v>
      </c>
      <c r="Y10" s="7">
        <f t="shared" si="9"/>
        <v>-0.14264560710760121</v>
      </c>
      <c r="Z10" s="9">
        <v>1112</v>
      </c>
      <c r="AA10" s="7">
        <f t="shared" si="10"/>
        <v>-0.35981577432354639</v>
      </c>
      <c r="AB10" s="9">
        <v>3224</v>
      </c>
      <c r="AC10" s="7">
        <f t="shared" si="11"/>
        <v>1.8992805755395685</v>
      </c>
      <c r="AD10" s="9">
        <v>1840</v>
      </c>
      <c r="AE10" s="7">
        <f t="shared" si="12"/>
        <v>-0.42928039702233256</v>
      </c>
      <c r="AF10" s="9">
        <v>1502</v>
      </c>
      <c r="AG10" s="7">
        <f t="shared" si="13"/>
        <v>-0.18369565217391304</v>
      </c>
      <c r="AH10" s="9">
        <f>1763+900</f>
        <v>2663</v>
      </c>
      <c r="AI10" s="7">
        <f t="shared" si="14"/>
        <v>0.77296937416777634</v>
      </c>
      <c r="AJ10" s="9">
        <v>2630</v>
      </c>
      <c r="AK10" s="7">
        <f t="shared" si="15"/>
        <v>-1.2392039053698789E-2</v>
      </c>
      <c r="AL10" s="9">
        <v>2467</v>
      </c>
      <c r="AM10" s="7">
        <f t="shared" si="16"/>
        <v>-6.1977186311787058E-2</v>
      </c>
      <c r="AN10" s="9">
        <v>2776</v>
      </c>
      <c r="AO10" s="7">
        <f t="shared" si="17"/>
        <v>0.12525334414268352</v>
      </c>
      <c r="AP10" s="12" t="s">
        <v>9</v>
      </c>
      <c r="AQ10" s="18" t="s">
        <v>9</v>
      </c>
    </row>
    <row r="11" spans="1:43" ht="15" customHeight="1" x14ac:dyDescent="0.25">
      <c r="A11" s="14" t="s">
        <v>4</v>
      </c>
      <c r="B11" s="9">
        <v>2200</v>
      </c>
      <c r="C11" s="34" t="s">
        <v>9</v>
      </c>
      <c r="D11" s="9">
        <v>2141</v>
      </c>
      <c r="E11" s="38">
        <f t="shared" si="3"/>
        <v>-2.6818181818181852E-2</v>
      </c>
      <c r="F11" s="9">
        <v>3487</v>
      </c>
      <c r="G11" s="7">
        <f t="shared" si="18"/>
        <v>0.62867818776272766</v>
      </c>
      <c r="H11" s="9">
        <v>2642</v>
      </c>
      <c r="I11" s="7">
        <f t="shared" si="19"/>
        <v>-0.24232864926871234</v>
      </c>
      <c r="J11" s="9">
        <f>2755</f>
        <v>2755</v>
      </c>
      <c r="K11" s="7">
        <f t="shared" si="21"/>
        <v>4.277062831188494E-2</v>
      </c>
      <c r="L11" s="9">
        <v>2206</v>
      </c>
      <c r="M11" s="7">
        <f t="shared" si="4"/>
        <v>-0.19927404718693287</v>
      </c>
      <c r="N11" s="9">
        <v>2214</v>
      </c>
      <c r="O11" s="7">
        <f t="shared" si="20"/>
        <v>3.6264732547597323E-3</v>
      </c>
      <c r="P11" s="9">
        <v>2255</v>
      </c>
      <c r="Q11" s="7">
        <f t="shared" si="5"/>
        <v>1.8518518518518601E-2</v>
      </c>
      <c r="R11" s="9">
        <v>2352</v>
      </c>
      <c r="S11" s="7">
        <f t="shared" si="6"/>
        <v>4.301552106430151E-2</v>
      </c>
      <c r="T11" s="9">
        <f>2254</f>
        <v>2254</v>
      </c>
      <c r="U11" s="7">
        <f t="shared" si="7"/>
        <v>-4.166666666666663E-2</v>
      </c>
      <c r="V11" s="9">
        <v>2476</v>
      </c>
      <c r="W11" s="7">
        <f t="shared" si="8"/>
        <v>9.8491570541259899E-2</v>
      </c>
      <c r="X11" s="9">
        <v>2950</v>
      </c>
      <c r="Y11" s="7">
        <f t="shared" si="9"/>
        <v>0.19143780290791601</v>
      </c>
      <c r="Z11" s="9">
        <v>2570</v>
      </c>
      <c r="AA11" s="7">
        <f t="shared" si="10"/>
        <v>-0.12881355932203387</v>
      </c>
      <c r="AB11" s="9">
        <v>2917</v>
      </c>
      <c r="AC11" s="7">
        <f t="shared" si="11"/>
        <v>0.13501945525291825</v>
      </c>
      <c r="AD11" s="9">
        <v>3258</v>
      </c>
      <c r="AE11" s="7">
        <f t="shared" si="12"/>
        <v>0.11690092560850185</v>
      </c>
      <c r="AF11" s="9">
        <v>3456</v>
      </c>
      <c r="AG11" s="7">
        <f t="shared" si="13"/>
        <v>6.0773480662983381E-2</v>
      </c>
      <c r="AH11" s="9">
        <v>3362</v>
      </c>
      <c r="AI11" s="7">
        <f t="shared" si="14"/>
        <v>-2.719907407407407E-2</v>
      </c>
      <c r="AJ11" s="9">
        <v>3990</v>
      </c>
      <c r="AK11" s="7">
        <f t="shared" si="15"/>
        <v>0.18679357525282581</v>
      </c>
      <c r="AL11" s="9">
        <v>3869</v>
      </c>
      <c r="AM11" s="7">
        <f t="shared" si="16"/>
        <v>-3.0325814536340867E-2</v>
      </c>
      <c r="AN11" s="9">
        <v>4032</v>
      </c>
      <c r="AO11" s="7">
        <f t="shared" si="17"/>
        <v>4.2129749289222085E-2</v>
      </c>
      <c r="AP11" s="12" t="s">
        <v>9</v>
      </c>
      <c r="AQ11" s="18" t="s">
        <v>9</v>
      </c>
    </row>
    <row r="12" spans="1:43" ht="15" customHeight="1" x14ac:dyDescent="0.25">
      <c r="A12" s="14" t="s">
        <v>5</v>
      </c>
      <c r="B12" s="9">
        <v>502</v>
      </c>
      <c r="C12" s="34" t="s">
        <v>9</v>
      </c>
      <c r="D12" s="9">
        <v>383</v>
      </c>
      <c r="E12" s="38">
        <f t="shared" si="3"/>
        <v>-0.23705179282868527</v>
      </c>
      <c r="F12" s="9">
        <v>120</v>
      </c>
      <c r="G12" s="7">
        <f t="shared" si="18"/>
        <v>-0.6866840731070496</v>
      </c>
      <c r="H12" s="9">
        <v>60</v>
      </c>
      <c r="I12" s="7">
        <f t="shared" si="19"/>
        <v>-0.5</v>
      </c>
      <c r="J12" s="9">
        <f>78</f>
        <v>78</v>
      </c>
      <c r="K12" s="7">
        <f t="shared" si="21"/>
        <v>0.30000000000000004</v>
      </c>
      <c r="L12" s="9">
        <v>101</v>
      </c>
      <c r="M12" s="7">
        <f t="shared" si="4"/>
        <v>0.29487179487179493</v>
      </c>
      <c r="N12" s="9">
        <v>224</v>
      </c>
      <c r="O12" s="7">
        <f t="shared" si="20"/>
        <v>1.217821782178218</v>
      </c>
      <c r="P12" s="9">
        <v>350</v>
      </c>
      <c r="Q12" s="7">
        <f t="shared" si="5"/>
        <v>0.5625</v>
      </c>
      <c r="R12" s="9">
        <v>379</v>
      </c>
      <c r="S12" s="7">
        <f t="shared" si="6"/>
        <v>8.2857142857142962E-2</v>
      </c>
      <c r="T12" s="9">
        <f>572</f>
        <v>572</v>
      </c>
      <c r="U12" s="7">
        <f t="shared" si="7"/>
        <v>0.50923482849604218</v>
      </c>
      <c r="V12" s="9">
        <v>454</v>
      </c>
      <c r="W12" s="7">
        <f t="shared" si="8"/>
        <v>-0.20629370629370625</v>
      </c>
      <c r="X12" s="9">
        <v>874</v>
      </c>
      <c r="Y12" s="7">
        <f t="shared" si="9"/>
        <v>0.92511013215859039</v>
      </c>
      <c r="Z12" s="9">
        <v>99</v>
      </c>
      <c r="AA12" s="7">
        <f t="shared" si="10"/>
        <v>-0.88672768878718533</v>
      </c>
      <c r="AB12" s="9">
        <v>123</v>
      </c>
      <c r="AC12" s="7">
        <f t="shared" si="11"/>
        <v>0.24242424242424243</v>
      </c>
      <c r="AD12" s="9">
        <v>514</v>
      </c>
      <c r="AE12" s="7">
        <f t="shared" si="12"/>
        <v>3.178861788617886</v>
      </c>
      <c r="AF12" s="9">
        <v>98</v>
      </c>
      <c r="AG12" s="7">
        <f t="shared" si="13"/>
        <v>-0.80933852140077822</v>
      </c>
      <c r="AH12" s="9">
        <v>198</v>
      </c>
      <c r="AI12" s="7">
        <f t="shared" si="14"/>
        <v>1.0204081632653059</v>
      </c>
      <c r="AJ12" s="9">
        <v>233</v>
      </c>
      <c r="AK12" s="7">
        <f t="shared" si="15"/>
        <v>0.17676767676767668</v>
      </c>
      <c r="AL12" s="9">
        <v>108</v>
      </c>
      <c r="AM12" s="7">
        <f t="shared" si="16"/>
        <v>-0.53648068669527893</v>
      </c>
      <c r="AN12" s="9">
        <v>462</v>
      </c>
      <c r="AO12" s="7">
        <f t="shared" si="17"/>
        <v>3.2777777777777777</v>
      </c>
      <c r="AP12" s="12" t="s">
        <v>9</v>
      </c>
      <c r="AQ12" s="18" t="s">
        <v>9</v>
      </c>
    </row>
    <row r="13" spans="1:43" ht="15" customHeight="1" x14ac:dyDescent="0.25">
      <c r="A13" s="14" t="s">
        <v>6</v>
      </c>
      <c r="B13" s="9">
        <v>6298</v>
      </c>
      <c r="C13" s="34" t="s">
        <v>9</v>
      </c>
      <c r="D13" s="9">
        <v>5507</v>
      </c>
      <c r="E13" s="38">
        <f t="shared" si="3"/>
        <v>-0.12559542711972049</v>
      </c>
      <c r="F13" s="9">
        <v>3948</v>
      </c>
      <c r="G13" s="7">
        <f t="shared" si="18"/>
        <v>-0.28309424368984926</v>
      </c>
      <c r="H13" s="9">
        <v>3243</v>
      </c>
      <c r="I13" s="7">
        <f t="shared" si="19"/>
        <v>-0.1785714285714286</v>
      </c>
      <c r="J13" s="9">
        <f>3500</f>
        <v>3500</v>
      </c>
      <c r="K13" s="7">
        <f t="shared" si="21"/>
        <v>7.9247610237434429E-2</v>
      </c>
      <c r="L13" s="9">
        <v>3457</v>
      </c>
      <c r="M13" s="7">
        <f t="shared" si="4"/>
        <v>-1.2285714285714233E-2</v>
      </c>
      <c r="N13" s="9">
        <v>3607</v>
      </c>
      <c r="O13" s="7">
        <f t="shared" si="20"/>
        <v>4.3390222736476636E-2</v>
      </c>
      <c r="P13" s="9">
        <v>3725</v>
      </c>
      <c r="Q13" s="7">
        <f t="shared" si="5"/>
        <v>3.2714166897698904E-2</v>
      </c>
      <c r="R13" s="9">
        <v>3490</v>
      </c>
      <c r="S13" s="7">
        <f t="shared" si="6"/>
        <v>-6.3087248322147627E-2</v>
      </c>
      <c r="T13" s="9">
        <f>3603+125</f>
        <v>3728</v>
      </c>
      <c r="U13" s="7">
        <f t="shared" si="7"/>
        <v>6.8194842406876788E-2</v>
      </c>
      <c r="V13" s="9">
        <v>3680</v>
      </c>
      <c r="W13" s="7">
        <f t="shared" si="8"/>
        <v>-1.2875536480686733E-2</v>
      </c>
      <c r="X13" s="9">
        <v>4014</v>
      </c>
      <c r="Y13" s="7">
        <f t="shared" si="9"/>
        <v>9.0760869565217339E-2</v>
      </c>
      <c r="Z13" s="9">
        <v>4005</v>
      </c>
      <c r="AA13" s="7">
        <f t="shared" si="10"/>
        <v>-2.2421524663677195E-3</v>
      </c>
      <c r="AB13" s="9">
        <v>7501</v>
      </c>
      <c r="AC13" s="7">
        <f t="shared" si="11"/>
        <v>0.87290886392009992</v>
      </c>
      <c r="AD13" s="9">
        <v>8009</v>
      </c>
      <c r="AE13" s="7">
        <f t="shared" si="12"/>
        <v>6.7724303426209831E-2</v>
      </c>
      <c r="AF13" s="9">
        <v>5288</v>
      </c>
      <c r="AG13" s="7">
        <f t="shared" si="13"/>
        <v>-0.33974278936196778</v>
      </c>
      <c r="AH13" s="9">
        <v>6570</v>
      </c>
      <c r="AI13" s="7">
        <f t="shared" si="14"/>
        <v>0.24243570347957633</v>
      </c>
      <c r="AJ13" s="9">
        <v>6975</v>
      </c>
      <c r="AK13" s="7">
        <f t="shared" si="15"/>
        <v>6.164383561643838E-2</v>
      </c>
      <c r="AL13" s="9">
        <v>6772</v>
      </c>
      <c r="AM13" s="7">
        <f t="shared" si="16"/>
        <v>-2.910394265232974E-2</v>
      </c>
      <c r="AN13" s="9">
        <v>15362</v>
      </c>
      <c r="AO13" s="7">
        <f t="shared" si="17"/>
        <v>1.2684583579444775</v>
      </c>
      <c r="AP13" s="12" t="s">
        <v>9</v>
      </c>
      <c r="AQ13" s="18" t="s">
        <v>9</v>
      </c>
    </row>
    <row r="14" spans="1:43" ht="15" customHeight="1" x14ac:dyDescent="0.25">
      <c r="A14" s="14" t="s">
        <v>16</v>
      </c>
      <c r="B14" s="36" t="s">
        <v>9</v>
      </c>
      <c r="C14" s="34" t="s">
        <v>9</v>
      </c>
      <c r="D14" s="9">
        <v>750</v>
      </c>
      <c r="E14" s="38">
        <v>1</v>
      </c>
      <c r="F14" s="9">
        <v>750</v>
      </c>
      <c r="G14" s="7">
        <f t="shared" si="18"/>
        <v>0</v>
      </c>
      <c r="H14" s="9">
        <v>750</v>
      </c>
      <c r="I14" s="7">
        <f t="shared" si="19"/>
        <v>0</v>
      </c>
      <c r="J14" s="9">
        <v>750</v>
      </c>
      <c r="K14" s="7">
        <f t="shared" si="21"/>
        <v>0</v>
      </c>
      <c r="L14" s="9">
        <v>750</v>
      </c>
      <c r="M14" s="7">
        <f t="shared" si="4"/>
        <v>0</v>
      </c>
      <c r="N14" s="9">
        <v>1150</v>
      </c>
      <c r="O14" s="7">
        <f t="shared" si="20"/>
        <v>0.53333333333333344</v>
      </c>
      <c r="P14" s="9">
        <v>1835</v>
      </c>
      <c r="Q14" s="7">
        <f t="shared" si="5"/>
        <v>0.59565217391304337</v>
      </c>
      <c r="R14" s="9">
        <v>6850</v>
      </c>
      <c r="S14" s="7">
        <f t="shared" si="6"/>
        <v>2.7329700272479562</v>
      </c>
      <c r="T14" s="9">
        <f>750</f>
        <v>750</v>
      </c>
      <c r="U14" s="7">
        <f t="shared" si="7"/>
        <v>-0.89051094890510951</v>
      </c>
      <c r="V14" s="9">
        <v>1065</v>
      </c>
      <c r="W14" s="7">
        <f t="shared" si="8"/>
        <v>0.41999999999999993</v>
      </c>
      <c r="X14" s="9">
        <v>750</v>
      </c>
      <c r="Y14" s="7">
        <f t="shared" si="9"/>
        <v>-0.29577464788732399</v>
      </c>
      <c r="Z14" s="9">
        <v>750</v>
      </c>
      <c r="AA14" s="7">
        <f t="shared" si="10"/>
        <v>0</v>
      </c>
      <c r="AB14" s="9">
        <v>750</v>
      </c>
      <c r="AC14" s="7">
        <f t="shared" si="11"/>
        <v>0</v>
      </c>
      <c r="AD14" s="9">
        <v>750</v>
      </c>
      <c r="AE14" s="7">
        <f t="shared" si="12"/>
        <v>0</v>
      </c>
      <c r="AF14" s="9">
        <v>750</v>
      </c>
      <c r="AG14" s="7">
        <f t="shared" si="13"/>
        <v>0</v>
      </c>
      <c r="AH14" s="9">
        <v>750</v>
      </c>
      <c r="AI14" s="7">
        <f t="shared" si="14"/>
        <v>0</v>
      </c>
      <c r="AJ14" s="9">
        <v>750</v>
      </c>
      <c r="AK14" s="7">
        <f t="shared" si="15"/>
        <v>0</v>
      </c>
      <c r="AL14" s="9">
        <v>750</v>
      </c>
      <c r="AM14" s="7">
        <f t="shared" si="16"/>
        <v>0</v>
      </c>
      <c r="AN14" s="9">
        <v>750</v>
      </c>
      <c r="AO14" s="7">
        <f t="shared" si="17"/>
        <v>0</v>
      </c>
      <c r="AP14" s="12" t="s">
        <v>9</v>
      </c>
      <c r="AQ14" s="18" t="s">
        <v>9</v>
      </c>
    </row>
    <row r="15" spans="1:43" ht="15" customHeight="1" x14ac:dyDescent="0.25">
      <c r="A15" s="15" t="s">
        <v>17</v>
      </c>
      <c r="B15" s="10">
        <v>2500</v>
      </c>
      <c r="C15" s="35" t="s">
        <v>9</v>
      </c>
      <c r="D15" s="10">
        <v>2800</v>
      </c>
      <c r="E15" s="39">
        <f t="shared" si="3"/>
        <v>0.12000000000000011</v>
      </c>
      <c r="F15" s="10">
        <v>2800</v>
      </c>
      <c r="G15" s="11">
        <f t="shared" si="18"/>
        <v>0</v>
      </c>
      <c r="H15" s="10">
        <v>2800</v>
      </c>
      <c r="I15" s="11">
        <f t="shared" si="19"/>
        <v>0</v>
      </c>
      <c r="J15" s="10">
        <v>2800</v>
      </c>
      <c r="K15" s="11">
        <f t="shared" si="21"/>
        <v>0</v>
      </c>
      <c r="L15" s="10">
        <v>2800</v>
      </c>
      <c r="M15" s="11">
        <f t="shared" si="4"/>
        <v>0</v>
      </c>
      <c r="N15" s="10">
        <v>2800</v>
      </c>
      <c r="O15" s="11">
        <f t="shared" si="20"/>
        <v>0</v>
      </c>
      <c r="P15" s="10">
        <v>2800</v>
      </c>
      <c r="Q15" s="11">
        <f t="shared" si="5"/>
        <v>0</v>
      </c>
      <c r="R15" s="10">
        <v>2800</v>
      </c>
      <c r="S15" s="11">
        <f t="shared" si="6"/>
        <v>0</v>
      </c>
      <c r="T15" s="10">
        <v>2800</v>
      </c>
      <c r="U15" s="11">
        <f t="shared" si="7"/>
        <v>0</v>
      </c>
      <c r="V15" s="10">
        <v>3500</v>
      </c>
      <c r="W15" s="11">
        <f t="shared" si="8"/>
        <v>0.25</v>
      </c>
      <c r="X15" s="10">
        <v>4000</v>
      </c>
      <c r="Y15" s="11">
        <f t="shared" si="9"/>
        <v>0.14285714285714279</v>
      </c>
      <c r="Z15" s="10">
        <v>4000</v>
      </c>
      <c r="AA15" s="11"/>
      <c r="AB15" s="10">
        <v>4100</v>
      </c>
      <c r="AC15" s="11">
        <f t="shared" si="11"/>
        <v>2.4999999999999911E-2</v>
      </c>
      <c r="AD15" s="10">
        <v>4500</v>
      </c>
      <c r="AE15" s="11">
        <f t="shared" si="12"/>
        <v>9.7560975609756184E-2</v>
      </c>
      <c r="AF15" s="10">
        <v>4000</v>
      </c>
      <c r="AG15" s="11">
        <f t="shared" si="13"/>
        <v>-0.11111111111111116</v>
      </c>
      <c r="AH15" s="10">
        <v>4000</v>
      </c>
      <c r="AI15" s="11">
        <f t="shared" si="14"/>
        <v>0</v>
      </c>
      <c r="AJ15" s="10">
        <v>4000</v>
      </c>
      <c r="AK15" s="11">
        <f t="shared" si="15"/>
        <v>0</v>
      </c>
      <c r="AL15" s="10">
        <v>6000</v>
      </c>
      <c r="AM15" s="11">
        <f t="shared" si="16"/>
        <v>0.5</v>
      </c>
      <c r="AN15" s="10">
        <v>6500</v>
      </c>
      <c r="AO15" s="11">
        <f t="shared" si="17"/>
        <v>8.3333333333333259E-2</v>
      </c>
      <c r="AP15" s="13" t="s">
        <v>9</v>
      </c>
      <c r="AQ15" s="19" t="s">
        <v>9</v>
      </c>
    </row>
    <row r="17" spans="1:9" x14ac:dyDescent="0.25">
      <c r="A17" s="26"/>
      <c r="B17" s="26" t="s">
        <v>12</v>
      </c>
      <c r="C17" s="26"/>
      <c r="E17" s="25"/>
      <c r="F17" s="25"/>
      <c r="G17" s="25"/>
      <c r="H17" s="25"/>
      <c r="I17" s="25"/>
    </row>
    <row r="19" spans="1:9" x14ac:dyDescent="0.25">
      <c r="B19" s="25" t="s">
        <v>13</v>
      </c>
    </row>
    <row r="20" spans="1:9" x14ac:dyDescent="0.25">
      <c r="B20" s="25" t="s">
        <v>14</v>
      </c>
    </row>
    <row r="22" spans="1:9" x14ac:dyDescent="0.25">
      <c r="B22" s="1" t="s">
        <v>15</v>
      </c>
    </row>
    <row r="24" spans="1:9" x14ac:dyDescent="0.25">
      <c r="B24" s="1" t="s">
        <v>18</v>
      </c>
    </row>
    <row r="25" spans="1:9" x14ac:dyDescent="0.25">
      <c r="B25" s="1" t="s">
        <v>19</v>
      </c>
    </row>
    <row r="26" spans="1:9" x14ac:dyDescent="0.25">
      <c r="B26" s="1" t="s">
        <v>20</v>
      </c>
    </row>
  </sheetData>
  <mergeCells count="23">
    <mergeCell ref="A1:G1"/>
    <mergeCell ref="F3:G3"/>
    <mergeCell ref="H3:I3"/>
    <mergeCell ref="J3:K3"/>
    <mergeCell ref="L3:M3"/>
    <mergeCell ref="D3:E3"/>
    <mergeCell ref="B3:C3"/>
    <mergeCell ref="N3:O3"/>
    <mergeCell ref="AN3:AO3"/>
    <mergeCell ref="AP3:AQ3"/>
    <mergeCell ref="A3:A4"/>
    <mergeCell ref="AB3:AC3"/>
    <mergeCell ref="AD3:AE3"/>
    <mergeCell ref="AF3:AG3"/>
    <mergeCell ref="AH3:AI3"/>
    <mergeCell ref="AJ3:AK3"/>
    <mergeCell ref="AL3:AM3"/>
    <mergeCell ref="P3:Q3"/>
    <mergeCell ref="R3:S3"/>
    <mergeCell ref="T3:U3"/>
    <mergeCell ref="V3:W3"/>
    <mergeCell ref="X3:Y3"/>
    <mergeCell ref="Z3:AA3"/>
  </mergeCells>
  <pageMargins left="0.6" right="0.6" top="1.25" bottom="0.75" header="0.75" footer="0.3"/>
  <pageSetup firstPageNumber="6" orientation="landscape" useFirstPageNumber="1" r:id="rId1"/>
  <headerFooter>
    <oddHeader>&amp;L&amp;"Times New Roman,Bold"&amp;UNewfoundland Power Capital Expenditures Approved by Asset Clas&amp;"-,Regular"&amp;Us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_x0020_Document_x0020_Type xmlns="bb9f5cce-8978-4b57-8055-abe6ee7aa763" xsi:nil="true"/>
    <Notes1 xmlns="bb9f5cce-8978-4b57-8055-abe6ee7aa763" xsi:nil="true"/>
    <TopicTaxHTField0 xmlns="bb9f5cce-8978-4b57-8055-abe6ee7aa763">
      <Terms xmlns="http://schemas.microsoft.com/office/infopath/2007/PartnerControls"/>
    </TopicTaxHTField0>
    <Published_x0020_Document_x0020_Status xmlns="bb9f5cce-8978-4b57-8055-abe6ee7aa763" xsi:nil="true"/>
    <Year xmlns="bb9f5cce-8978-4b57-8055-abe6ee7aa763" xsi:nil="true"/>
    <TaxCatchAll xmlns="bb9f5cce-8978-4b57-8055-abe6ee7aa763"/>
    <Project xmlns="bb9f5cce-8978-4b57-8055-abe6ee7aa7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shed Excel Document" ma:contentTypeID="0x01010087DDA8BE470AFE4993BEDB69BC0B40F6020102006A592C47DCA032449631EB0F99BC4A76" ma:contentTypeVersion="0" ma:contentTypeDescription="" ma:contentTypeScope="" ma:versionID="9c5333cf510e6ba01b3aa9017f9f685d">
  <xsd:schema xmlns:xsd="http://www.w3.org/2001/XMLSchema" xmlns:xs="http://www.w3.org/2001/XMLSchema" xmlns:p="http://schemas.microsoft.com/office/2006/metadata/properties" xmlns:ns2="bb9f5cce-8978-4b57-8055-abe6ee7aa763" targetNamespace="http://schemas.microsoft.com/office/2006/metadata/properties" ma:root="true" ma:fieldsID="3bd68788ac8d2915510c967e5abeb2a3" ns2:_="">
    <xsd:import namespace="bb9f5cce-8978-4b57-8055-abe6ee7aa763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E3109-5C26-496E-829E-01F79588E18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bb9f5cce-8978-4b57-8055-abe6ee7aa76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5F0BA4-3FFF-4819-9272-6162066D0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f5cce-8978-4b57-8055-abe6ee7aa7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27E619-32DA-4E8B-97CC-DCADDAAB8B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a) Requested - by Asset Class</vt:lpstr>
      <vt:lpstr>b) Approved - by Asset Class</vt:lpstr>
      <vt:lpstr>'a) Requested - by Asset Class'!Print_Titles</vt:lpstr>
      <vt:lpstr>'b) Approved - by Asset Class'!Print_Titles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supersetup</dc:creator>
  <cp:lastModifiedBy>supersetup</cp:lastModifiedBy>
  <cp:lastPrinted>2021-08-03T12:10:18Z</cp:lastPrinted>
  <dcterms:created xsi:type="dcterms:W3CDTF">2011-03-16T11:14:08Z</dcterms:created>
  <dcterms:modified xsi:type="dcterms:W3CDTF">2021-08-03T12:10:29Z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0x01010087DDA8BE470AFE4993BEDB69BC0B40F6020102006A592C47DCA032449631EB0F99BC4A76</vt:lpwstr>
  </property>
  <property fmtid="{D5CDD505-2E9C-101B-9397-08002B2CF9AE}" pid="3" name="Topic">
    <vt:lpwstr/>
  </property>
</Properties>
</file>